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155" yWindow="525" windowWidth="25320" windowHeight="10170" tabRatio="901" activeTab="0"/>
  </bookViews>
  <sheets>
    <sheet name="Tab A Description" sheetId="15" r:id="rId1"/>
    <sheet name="1201 Outer TF" sheetId="10" r:id="rId2"/>
    <sheet name="1202 PF2 Sup" sheetId="20" r:id="rId3"/>
    <sheet name="1203 PF3 Sup" sheetId="29" r:id="rId4"/>
    <sheet name="1204 PF4-5 Radial" sheetId="24" r:id="rId5"/>
    <sheet name="1205 Umbrella" sheetId="21" r:id="rId6"/>
    <sheet name="1206 Pedestal" sheetId="22" r:id="rId7"/>
    <sheet name="1207 Ves Legs" sheetId="23" r:id="rId8"/>
    <sheet name="1208  PF4-5 Vert Sup" sheetId="25" r:id="rId9"/>
    <sheet name="1209  XXX C&amp;S" sheetId="26" r:id="rId10"/>
    <sheet name="1220  Misc C&amp;S" sheetId="27" r:id="rId11"/>
    <sheet name="Total Cost" sheetId="28" r:id="rId12"/>
    <sheet name="M&amp;S" sheetId="31" r:id="rId13"/>
    <sheet name=" Risk and uncertainty" sheetId="11" r:id="rId14"/>
    <sheet name="Drawing Basis" sheetId="32" r:id="rId15"/>
    <sheet name="notes" sheetId="33" r:id="rId16"/>
  </sheets>
  <externalReferences>
    <externalReference r:id="rId19"/>
    <externalReference r:id="rId20"/>
  </externalReferences>
  <definedNames>
    <definedName name="_xlnm.Print_Area" localSheetId="13">' Risk and uncertainty'!$A$1:$R$43</definedName>
    <definedName name="_xlnm.Print_Area" localSheetId="1">'1201 Outer TF'!$A$1:$AP$156</definedName>
    <definedName name="_xlnm.Print_Area" localSheetId="2">'1202 PF2 Sup'!$A$1:$AP$157</definedName>
    <definedName name="_xlnm.Print_Area" localSheetId="3">'1203 PF3 Sup'!$A$1:$AP$156</definedName>
    <definedName name="_xlnm.Print_Area" localSheetId="4">'1204 PF4-5 Radial'!$A$1:$AP$157</definedName>
    <definedName name="_xlnm.Print_Area" localSheetId="5">'1205 Umbrella'!$A$1:$AP$157</definedName>
    <definedName name="_xlnm.Print_Area" localSheetId="6">'1206 Pedestal'!$A$1:$AP$156</definedName>
    <definedName name="_xlnm.Print_Area" localSheetId="7">'1207 Ves Legs'!$A$1:$AP$157</definedName>
    <definedName name="_xlnm.Print_Area" localSheetId="8">'1208  PF4-5 Vert Sup'!$A$1:$AP$156</definedName>
    <definedName name="_xlnm.Print_Area" localSheetId="9">'1209  XXX C&amp;S'!$A$1:$BM$64</definedName>
    <definedName name="_xlnm.Print_Area" localSheetId="10">'1220  Misc C&amp;S'!$A$1:$AP$156</definedName>
    <definedName name="_xlnm.Print_Area" localSheetId="14">'Drawing Basis'!$A$1:$L$78</definedName>
    <definedName name="_xlnm.Print_Area" localSheetId="12">'M&amp;S'!$A$1:$L$76</definedName>
    <definedName name="_xlnm.Print_Area" localSheetId="0">'Tab A Description'!$A$1:$B$30</definedName>
    <definedName name="_xlnm.Print_Area" localSheetId="11">'Total Cost'!$A$1:$AM$181</definedName>
    <definedName name="_xlnm.Print_Titles" localSheetId="1">'1201 Outer TF'!$2:$5</definedName>
    <definedName name="_xlnm.Print_Titles" localSheetId="2">'1202 PF2 Sup'!$2:$5</definedName>
    <definedName name="_xlnm.Print_Titles" localSheetId="3">'1203 PF3 Sup'!$2:$5</definedName>
    <definedName name="_xlnm.Print_Titles" localSheetId="4">'1204 PF4-5 Radial'!$2:$5</definedName>
    <definedName name="_xlnm.Print_Titles" localSheetId="5">'1205 Umbrella'!$2:$5</definedName>
    <definedName name="_xlnm.Print_Titles" localSheetId="6">'1206 Pedestal'!$2:$5</definedName>
    <definedName name="_xlnm.Print_Titles" localSheetId="7">'1207 Ves Legs'!$2:$5</definedName>
    <definedName name="_xlnm.Print_Titles" localSheetId="8">'1208  PF4-5 Vert Sup'!$2:$5</definedName>
    <definedName name="_xlnm.Print_Titles" localSheetId="9">'1209  XXX C&amp;S'!$2:$5</definedName>
    <definedName name="_xlnm.Print_Titles" localSheetId="10">'1220  Misc C&amp;S'!$2:$5</definedName>
    <definedName name="_xlnm.Print_Titles" localSheetId="11">'Total Cost'!$2:$5</definedName>
  </definedNames>
  <calcPr calcId="125725"/>
</workbook>
</file>

<file path=xl/sharedStrings.xml><?xml version="1.0" encoding="utf-8"?>
<sst xmlns="http://schemas.openxmlformats.org/spreadsheetml/2006/main" count="1463" uniqueCount="320">
  <si>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</si>
  <si>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</si>
  <si>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</si>
  <si>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</si>
  <si>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</si>
  <si>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</si>
  <si>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</si>
  <si>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</si>
  <si>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</si>
  <si>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</si>
  <si>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</si>
  <si>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</si>
  <si>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</si>
  <si>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TOTALS</t>
  </si>
  <si>
    <t>Notes:</t>
  </si>
  <si>
    <t>Residual Impacts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</si>
  <si>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</si>
  <si>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</si>
  <si>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</si>
  <si>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</si>
  <si>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</si>
  <si>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</si>
  <si>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</si>
  <si>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</si>
  <si>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</si>
  <si>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</si>
  <si>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</si>
  <si>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</si>
  <si>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</si>
  <si>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</si>
  <si>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</si>
  <si>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</si>
  <si>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</si>
  <si>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</si>
  <si>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</si>
  <si>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</si>
  <si>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</si>
  <si>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</si>
  <si>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</si>
  <si>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</si>
  <si>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</si>
  <si>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</si>
  <si>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</si>
  <si>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</si>
  <si>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</si>
  <si>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</si>
  <si>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</si>
  <si>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</si>
  <si>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EM** SM/TB (FO&amp;M Tech)</t>
  </si>
  <si>
    <t>FC** AM (P&amp;C Officer)</t>
  </si>
  <si>
    <t>DP** SB/TB (HP Tech)</t>
  </si>
  <si>
    <t>R*** RM (Researcher)</t>
  </si>
  <si>
    <t>Procurement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</si>
  <si>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</si>
  <si>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</si>
  <si>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</si>
  <si>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</si>
  <si>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</si>
  <si>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</si>
  <si>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Basis of Estimate and Names of req'd skills if known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</si>
  <si>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</si>
  <si>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</si>
  <si>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</si>
  <si>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</si>
  <si>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</si>
  <si>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</si>
  <si>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</si>
  <si>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</si>
  <si>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</si>
  <si>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</si>
  <si>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</si>
  <si>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</si>
  <si>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</si>
  <si>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</si>
  <si>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</si>
  <si>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</si>
  <si>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2"/>
      </rPr>
      <t>WORK DAYS</t>
    </r>
  </si>
  <si>
    <t>actual= A</t>
  </si>
  <si>
    <t xml:space="preserve">TASK DESCRIPTION </t>
  </si>
  <si>
    <t>Estimate (user input)</t>
  </si>
  <si>
    <t>USER INPUT TASKS AND DESCRIPTIONS</t>
  </si>
  <si>
    <t>See Tab B or attached</t>
  </si>
  <si>
    <t>P3 cross ref (optional)</t>
  </si>
  <si>
    <t>Vacuum Vessel &amp; Support Structure</t>
  </si>
  <si>
    <t>D. Mangra &amp; M. Smith</t>
  </si>
  <si>
    <t>Prep for PDR</t>
  </si>
  <si>
    <t>PDR</t>
  </si>
  <si>
    <t>Preliminary Design Activities</t>
  </si>
  <si>
    <t>Disposition of PDR CHITS</t>
  </si>
  <si>
    <t>Update Cost &amp; Schedule</t>
  </si>
  <si>
    <t>FDR</t>
  </si>
  <si>
    <t>Prep for FDR</t>
  </si>
  <si>
    <t>Prep Req &amp; Procurement Package</t>
  </si>
  <si>
    <t>Submit Req to Procurement</t>
  </si>
  <si>
    <t>1200 V.V &amp; SS</t>
  </si>
  <si>
    <t>Final Design Activities</t>
  </si>
  <si>
    <t>DOE CD-2 (Lehman) Review</t>
  </si>
  <si>
    <t>Prep for Review</t>
  </si>
  <si>
    <t>Review</t>
  </si>
  <si>
    <t>QA Inspection</t>
  </si>
  <si>
    <t>1209 xxx</t>
  </si>
  <si>
    <t>1220 Misc</t>
  </si>
  <si>
    <t>Handling / Warehouse / Storage</t>
  </si>
  <si>
    <t>1201 TF Outer</t>
  </si>
  <si>
    <t>Mockups: outer link, real estate issues (# of items approx 4)</t>
  </si>
  <si>
    <t>ME Analysis &amp; CAD Model Iterations (Titus)</t>
  </si>
  <si>
    <t>Stress, EM, Thermal</t>
  </si>
  <si>
    <t>Titus</t>
  </si>
  <si>
    <t>Analysis of Preliminary Design Approved</t>
  </si>
  <si>
    <t>Preliminary Design CAD model Completed</t>
  </si>
  <si>
    <t>Outer support ring, clamps, spring</t>
  </si>
  <si>
    <t>Preliminary Design Accepted: Design Requirements Frozen</t>
  </si>
  <si>
    <t>Validation of Design Complete</t>
  </si>
  <si>
    <t>Procurement Processing</t>
  </si>
  <si>
    <t>Submit for Vendor Quotes</t>
  </si>
  <si>
    <t>Eval Quotes</t>
  </si>
  <si>
    <t>Tech Eval of Vendors</t>
  </si>
  <si>
    <t>Vendor Oversight</t>
  </si>
  <si>
    <t>Receipt of Hardware</t>
  </si>
  <si>
    <t>Resolve Procurement Issues</t>
  </si>
  <si>
    <t>Assembly of Components</t>
  </si>
  <si>
    <t>Award / Order Approved</t>
  </si>
  <si>
    <t>Documentation: Assembly Procedures</t>
  </si>
  <si>
    <t>Design Eng &amp; CAD Models: Iterations, Optimization &amp; Updates</t>
  </si>
  <si>
    <t>Procurement &amp; Fabrication</t>
  </si>
  <si>
    <t>Update CAD Models per Validation</t>
  </si>
  <si>
    <t>Revise Fabrication &amp; Assembly Drawings per Validation</t>
  </si>
  <si>
    <t>Materials and Subcontracts (M&amp;S)</t>
  </si>
  <si>
    <t>Lower Umbrella</t>
  </si>
  <si>
    <t>Upper Umbrella</t>
  </si>
  <si>
    <t>1202 PF2 Support Structure</t>
  </si>
  <si>
    <t>1205 Umbrella</t>
  </si>
  <si>
    <t>1206 Pedestal</t>
  </si>
  <si>
    <t>1207 Ves Legs</t>
  </si>
  <si>
    <t>1202 PF2 Support</t>
  </si>
  <si>
    <t>1203 PF3 Support</t>
  </si>
  <si>
    <t>1204 PF4 PF5 Leads &amp; Radial Support</t>
  </si>
  <si>
    <t>Project Oversight</t>
  </si>
  <si>
    <t>Parts ready for installation</t>
  </si>
  <si>
    <t>Mockups: Real estate issues</t>
  </si>
  <si>
    <t>Complete Preliminary CAD Models</t>
  </si>
  <si>
    <t>Preliminary Design CAD Model Completed</t>
  </si>
  <si>
    <t>1203 PF3 Support Structure</t>
  </si>
  <si>
    <t>1205 Umbrella Support Structure</t>
  </si>
  <si>
    <t>1206 Pedestal Support Structure</t>
  </si>
  <si>
    <t>1207 Vessel Leg Support Structure</t>
  </si>
  <si>
    <t>Input from Analyst Group: Interface Details to Center Stack.</t>
  </si>
  <si>
    <t>1201 Outer TF Structure</t>
  </si>
  <si>
    <t>1204 PF5  Leads, PF4/5 Radial Support</t>
  </si>
  <si>
    <t>Mockups: Real estate issues &amp; sizing</t>
  </si>
  <si>
    <t>1208 PF4 PF5 Verticle Support</t>
  </si>
  <si>
    <t>FY11</t>
  </si>
  <si>
    <t>FY12</t>
  </si>
  <si>
    <t>1201 Outer TF</t>
  </si>
  <si>
    <t>Support ring / Link</t>
  </si>
  <si>
    <t>units</t>
  </si>
  <si>
    <t>quantity</t>
  </si>
  <si>
    <t>Unit Cost</t>
  </si>
  <si>
    <t xml:space="preserve">WAF # </t>
  </si>
  <si>
    <t>Total # of</t>
  </si>
  <si>
    <t>Units /Sets</t>
  </si>
  <si>
    <t>Total Cost</t>
  </si>
  <si>
    <t>$</t>
  </si>
  <si>
    <t>per unit</t>
  </si>
  <si>
    <t>Clamps</t>
  </si>
  <si>
    <t>S.S. Hardware</t>
  </si>
  <si>
    <t>bolt</t>
  </si>
  <si>
    <t>G10 insulation</t>
  </si>
  <si>
    <t>S.S. Rod Ends</t>
  </si>
  <si>
    <t>each</t>
  </si>
  <si>
    <t>1 Unit, Set, or Group</t>
  </si>
  <si>
    <t>718 Inconel Bolts</t>
  </si>
  <si>
    <t>1204 PF4/5 Leads &amp; Radial Support</t>
  </si>
  <si>
    <t>S.S. Gusset</t>
  </si>
  <si>
    <t>Inconel Feet</t>
  </si>
  <si>
    <t>Upper Lid</t>
  </si>
  <si>
    <t>Lower Lid</t>
  </si>
  <si>
    <t>Stiffener Plate</t>
  </si>
  <si>
    <t>Stiffener Ring (Upper)</t>
  </si>
  <si>
    <t>Stiffener Ring (Lower)</t>
  </si>
  <si>
    <t>1207 Vessel Legs</t>
  </si>
  <si>
    <t>1208 PF4/5 Verticle Support</t>
  </si>
  <si>
    <t>Shim Stock</t>
  </si>
  <si>
    <t>Grout Plate</t>
  </si>
  <si>
    <t>bolt-insert</t>
  </si>
  <si>
    <t>Pedestal sub-assembly</t>
  </si>
  <si>
    <t>Foot reinforcements.</t>
  </si>
  <si>
    <t>lbf-each</t>
  </si>
  <si>
    <t>weight per fabrication cost</t>
  </si>
  <si>
    <t>Inconel Bolts</t>
  </si>
  <si>
    <t>Shim (new)</t>
  </si>
  <si>
    <t>Verticle Columns</t>
  </si>
  <si>
    <t>Pedestal sub-assembly basis: use previous pedestal: $old x 1.3 = $20k</t>
  </si>
  <si>
    <t>Grout plate basis: scaled from umbrella lid.</t>
  </si>
  <si>
    <t>Basis Comments</t>
  </si>
  <si>
    <t>Basis Caterogry</t>
  </si>
  <si>
    <t>2, 6</t>
  </si>
  <si>
    <t>McMaster Carr</t>
  </si>
  <si>
    <t>M. S. Aerospace Inc.</t>
  </si>
  <si>
    <t>2, 4, 9, 10</t>
  </si>
  <si>
    <t>Unisorb</t>
  </si>
  <si>
    <t>assy</t>
  </si>
  <si>
    <t>sub assy</t>
  </si>
  <si>
    <t>description</t>
  </si>
  <si>
    <t>contents</t>
  </si>
  <si>
    <t>part</t>
  </si>
  <si>
    <t>DWG</t>
  </si>
  <si>
    <t>cad</t>
  </si>
  <si>
    <t>dwg</t>
  </si>
  <si>
    <t>tf</t>
  </si>
  <si>
    <t>TF coils/clamps/links</t>
  </si>
  <si>
    <t>TF coils</t>
  </si>
  <si>
    <t>spring assembly</t>
  </si>
  <si>
    <t>Spring</t>
  </si>
  <si>
    <t>clamp around TF</t>
  </si>
  <si>
    <t>link weldment</t>
  </si>
  <si>
    <t>links</t>
  </si>
  <si>
    <t>rods end</t>
  </si>
  <si>
    <t>bolts</t>
  </si>
  <si>
    <t>sp washer</t>
  </si>
  <si>
    <t>tf rings</t>
  </si>
  <si>
    <t>insulators</t>
  </si>
  <si>
    <t>links plates</t>
  </si>
  <si>
    <t>main</t>
  </si>
  <si>
    <t>bumper</t>
  </si>
  <si>
    <t>total</t>
  </si>
  <si>
    <t>PF2</t>
  </si>
  <si>
    <t>pf2 mod</t>
  </si>
  <si>
    <t>pf4/5</t>
  </si>
  <si>
    <t>pf4/5 to vessel</t>
  </si>
  <si>
    <t>clamp support</t>
  </si>
  <si>
    <t>clamps</t>
  </si>
  <si>
    <t>shims to old suport</t>
  </si>
  <si>
    <t>shims</t>
  </si>
  <si>
    <t>shim assy</t>
  </si>
  <si>
    <t>clamps weldment</t>
  </si>
  <si>
    <t>column weldment</t>
  </si>
  <si>
    <t>clamp plate</t>
  </si>
  <si>
    <t>radial clamps</t>
  </si>
  <si>
    <t>pf4/5 assy</t>
  </si>
  <si>
    <t>Umbrella(U &amp; L)</t>
  </si>
  <si>
    <t xml:space="preserve"> ring/gusset weldment</t>
  </si>
  <si>
    <t>lids</t>
  </si>
  <si>
    <t>existing sliding</t>
  </si>
  <si>
    <t>feet</t>
  </si>
  <si>
    <t>umbrella assy</t>
  </si>
  <si>
    <t>rings</t>
  </si>
  <si>
    <t>upper lids</t>
  </si>
  <si>
    <t>interface</t>
  </si>
  <si>
    <t>lower spokes</t>
  </si>
  <si>
    <t>umbrella to vessel</t>
  </si>
  <si>
    <t>Pedestal</t>
  </si>
  <si>
    <t>upper pestal weldment</t>
  </si>
  <si>
    <t>lower pedetal</t>
  </si>
  <si>
    <t>plate</t>
  </si>
  <si>
    <t>pedestal assy</t>
  </si>
  <si>
    <t>plate/grout</t>
  </si>
  <si>
    <t>Leg clamp</t>
  </si>
  <si>
    <t>radial support</t>
  </si>
  <si>
    <t>radial clamp</t>
  </si>
  <si>
    <t>x</t>
  </si>
  <si>
    <t>Design activities for all sub job #'s: 1201-1220 approximately at 80% PDR level.</t>
  </si>
  <si>
    <t>Job is well understood, since at 80% PDR level.</t>
  </si>
  <si>
    <t>VL</t>
  </si>
  <si>
    <t>requested resources</t>
  </si>
  <si>
    <t>Shim Existing Clamp (replacements)</t>
  </si>
  <si>
    <t>Total M&amp;S $</t>
  </si>
  <si>
    <t>JOB # 1200 Total M&amp;S</t>
  </si>
  <si>
    <t>Schedule is fronted loaded for designer, analyst and eng man power resources.</t>
  </si>
  <si>
    <t>Design / Cog Eng total man-hours &gt; 1 eng</t>
  </si>
  <si>
    <t>×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</si>
  <si>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</si>
  <si>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EA** SB (Designer)</t>
  </si>
  <si>
    <t>EC** SB (Computing Tech)</t>
  </si>
  <si>
    <t>FY10$K</t>
  </si>
  <si>
    <t>EE** TB (Electr Tech)</t>
  </si>
  <si>
    <t>EM** TB (FO&amp;M Tech)</t>
  </si>
  <si>
    <t>LP** TB (HP Tech)</t>
  </si>
  <si>
    <t>EM**TB (FO&amp;M Tech)</t>
  </si>
  <si>
    <t>EE**TB (Electr Tech)</t>
  </si>
  <si>
    <t>2, 4, 10</t>
  </si>
  <si>
    <t>Laboratory Misc / Admin: meetings, training, safety, etc.</t>
  </si>
  <si>
    <t>Contingency %</t>
  </si>
  <si>
    <t>3, 9</t>
  </si>
  <si>
    <t>2, 3, 4, 10</t>
  </si>
  <si>
    <t>PF4/5 leads</t>
  </si>
  <si>
    <t>Revise FMEA</t>
  </si>
  <si>
    <t>Revise SRD</t>
  </si>
  <si>
    <t>2, 9, 11</t>
  </si>
  <si>
    <t>2, 4, 9, 11</t>
  </si>
  <si>
    <t>2, 4, 9</t>
  </si>
  <si>
    <t>2 , 4, 9</t>
  </si>
  <si>
    <t>2, 4</t>
  </si>
  <si>
    <t>2, 9</t>
  </si>
  <si>
    <t>Spring Link / Clevis Reinforcement</t>
  </si>
  <si>
    <t>Direct engineering quote, weight per fabrication cost</t>
  </si>
  <si>
    <t>Existing Clamp</t>
  </si>
  <si>
    <t>Epoxy Bonded Bolts &amp; Inserts</t>
  </si>
  <si>
    <t>SS shim, McMaster Carr</t>
  </si>
  <si>
    <t>Viscoelastic, 3M</t>
  </si>
  <si>
    <t>Basis is previous umbrella lid x 1.3</t>
  </si>
  <si>
    <t>S.S. Bolts, washers</t>
  </si>
  <si>
    <t>SS. Bolts, washers</t>
  </si>
  <si>
    <t>drill anchor holes</t>
  </si>
  <si>
    <t>Drawings Ready for FDR</t>
  </si>
  <si>
    <t>Review, Check Drawings</t>
  </si>
  <si>
    <t>Input from Analyst Group: Preliminary Analysis of PF2</t>
  </si>
  <si>
    <t>Final Design Analysis</t>
  </si>
  <si>
    <t>Update CAD &amp; Design Drawings ( 3 models, 2 dwg)</t>
  </si>
  <si>
    <t>Final Design Eng Iterations, Detailed CAD Modeling (19 models)</t>
  </si>
  <si>
    <t>Design Drawings (8 dwg)</t>
  </si>
  <si>
    <t>Final Design Eng Iterations, Detailed CAD Modeling (34 models)</t>
  </si>
  <si>
    <t>Design Drawings (13 dwg)</t>
  </si>
  <si>
    <t>Final Design Eng Iterations, Detailed CAD Modeling (42 models)</t>
  </si>
  <si>
    <t>Design Drawings (23 dwg)</t>
  </si>
  <si>
    <t>Update CAD &amp; Design Drawings ( 10 models, 4 dwg)</t>
  </si>
  <si>
    <t>Final Design Eng Iterations, Detailed CAD Modeling (15 models)</t>
  </si>
  <si>
    <t>Design Drawings ( 11 dwg)</t>
  </si>
  <si>
    <t>Update CAD &amp; Design Drawings ( 2 models, 2 dwg)</t>
  </si>
  <si>
    <t>REV 1  9/9/2010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</si>
</sst>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[$-409]d\-mmm;@"/>
    <numFmt numFmtId="168" formatCode="[$-409]mmm\-yy;@"/>
    <numFmt numFmtId="169" formatCode="m/d/yy;@"/>
  </numFmts>
  <fonts count="10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2"/>
    </font>
    <font>
      <sz val="8"/>
      <color indexed="55"/>
      <name val="Times"/>
      <family val="2"/>
    </font>
    <font>
      <sz val="9"/>
      <name val="Helv"/>
      <family val="2"/>
    </font>
    <font>
      <b/>
      <sz val="9"/>
      <name val="Times"/>
      <family val="1"/>
    </font>
    <font>
      <sz val="12"/>
      <name val="Times"/>
      <family val="2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2"/>
    </font>
    <font>
      <b/>
      <u val="single"/>
      <sz val="12"/>
      <color indexed="10"/>
      <name val="Times"/>
      <family val="2"/>
    </font>
    <font>
      <b/>
      <u val="single"/>
      <sz val="12"/>
      <name val="Times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2"/>
    </font>
    <font>
      <b/>
      <sz val="14"/>
      <name val="Times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2"/>
    </font>
    <font>
      <b/>
      <sz val="11"/>
      <name val="Times"/>
      <family val="2"/>
    </font>
    <font>
      <b/>
      <sz val="11"/>
      <color indexed="16"/>
      <name val="Times"/>
      <family val="1"/>
    </font>
    <font>
      <b/>
      <sz val="11"/>
      <color indexed="23"/>
      <name val="Times"/>
      <family val="2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2"/>
    </font>
    <font>
      <i/>
      <sz val="9"/>
      <color indexed="12"/>
      <name val="Times"/>
      <family val="2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2"/>
    </font>
    <font>
      <i/>
      <sz val="12"/>
      <color indexed="12"/>
      <name val="Times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2"/>
    </font>
    <font>
      <b/>
      <sz val="10"/>
      <color indexed="12"/>
      <name val="Times"/>
      <family val="2"/>
    </font>
    <font>
      <b/>
      <u val="single"/>
      <sz val="14"/>
      <color indexed="16"/>
      <name val="Times"/>
      <family val="2"/>
    </font>
    <font>
      <b/>
      <sz val="14"/>
      <color indexed="12"/>
      <name val="Times"/>
      <family val="2"/>
    </font>
    <font>
      <b/>
      <i/>
      <u val="single"/>
      <sz val="14"/>
      <name val="Times"/>
      <family val="2"/>
    </font>
    <font>
      <b/>
      <i/>
      <u val="single"/>
      <sz val="14"/>
      <color indexed="12"/>
      <name val="Times"/>
      <family val="2"/>
    </font>
    <font>
      <b/>
      <i/>
      <u val="single"/>
      <sz val="14"/>
      <name val="Arial"/>
      <family val="2"/>
    </font>
    <font>
      <sz val="8"/>
      <color indexed="22"/>
      <name val="Times"/>
      <family val="2"/>
    </font>
    <font>
      <b/>
      <u val="single"/>
      <sz val="11"/>
      <name val="Arial"/>
      <family val="2"/>
    </font>
    <font>
      <sz val="9"/>
      <name val="Arial Narrow"/>
      <family val="2"/>
    </font>
    <font>
      <i/>
      <u val="single"/>
      <sz val="10"/>
      <name val="Arial"/>
      <family val="2"/>
    </font>
    <font>
      <b/>
      <sz val="9"/>
      <color indexed="12"/>
      <name val="Arial Narrow"/>
      <family val="2"/>
    </font>
    <font>
      <i/>
      <u val="single"/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 Narrow"/>
      <family val="2"/>
    </font>
    <font>
      <b/>
      <sz val="16"/>
      <name val="Times"/>
      <family val="2"/>
    </font>
    <font>
      <sz val="16"/>
      <name val="Times"/>
      <family val="2"/>
    </font>
    <font>
      <b/>
      <u val="single"/>
      <sz val="14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b/>
      <sz val="10"/>
      <name val="Times"/>
      <family val="1"/>
    </font>
    <font>
      <b/>
      <sz val="9"/>
      <name val="Arial Narrow"/>
      <family val="2"/>
    </font>
    <font>
      <i/>
      <sz val="9"/>
      <name val="Arial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  <scheme val="minor"/>
    </font>
    <font>
      <b/>
      <u val="single"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u val="single"/>
      <sz val="14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 locked="0"/>
    </xf>
  </cellStyleXfs>
  <cellXfs count="857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0" borderId="0" xfId="0" applyAlignment="1">
      <alignment/>
    </xf>
    <xf numFmtId="0" fontId="0" fillId="2" borderId="0" xfId="0" applyFill="1"/>
    <xf numFmtId="0" fontId="1" fillId="0" borderId="0" xfId="0" applyFont="1"/>
    <xf numFmtId="0" fontId="10" fillId="0" borderId="0" xfId="0" applyFont="1"/>
    <xf numFmtId="0" fontId="0" fillId="0" borderId="0" xfId="20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0" fillId="0" borderId="2" xfId="20" applyBorder="1" applyProtection="1">
      <alignment/>
      <protection locked="0"/>
    </xf>
    <xf numFmtId="0" fontId="0" fillId="0" borderId="0" xfId="20" applyAlignment="1" applyProtection="1">
      <alignment horizontal="left" vertical="top" wrapText="1"/>
      <protection locked="0"/>
    </xf>
    <xf numFmtId="0" fontId="0" fillId="0" borderId="2" xfId="20" applyFont="1" applyBorder="1" applyAlignment="1" applyProtection="1">
      <alignment horizontal="left"/>
      <protection locked="0"/>
    </xf>
    <xf numFmtId="0" fontId="0" fillId="0" borderId="2" xfId="20" applyBorder="1" applyAlignment="1" applyProtection="1">
      <alignment horizontal="left"/>
      <protection locked="0"/>
    </xf>
    <xf numFmtId="0" fontId="2" fillId="0" borderId="3" xfId="20" applyFont="1" applyBorder="1" applyProtection="1">
      <alignment/>
      <protection locked="0"/>
    </xf>
    <xf numFmtId="0" fontId="0" fillId="0" borderId="4" xfId="20" applyBorder="1" applyAlignment="1" applyProtection="1">
      <alignment horizontal="left"/>
      <protection locked="0"/>
    </xf>
    <xf numFmtId="0" fontId="2" fillId="0" borderId="0" xfId="20" applyFont="1" applyProtection="1">
      <alignment/>
      <protection locked="0"/>
    </xf>
    <xf numFmtId="0" fontId="0" fillId="0" borderId="0" xfId="20" applyAlignment="1" applyProtection="1">
      <alignment horizontal="left"/>
      <protection locked="0"/>
    </xf>
    <xf numFmtId="0" fontId="12" fillId="0" borderId="0" xfId="0" applyFont="1"/>
    <xf numFmtId="0" fontId="14" fillId="3" borderId="0" xfId="0" applyFont="1" applyFill="1"/>
    <xf numFmtId="0" fontId="14" fillId="0" borderId="0" xfId="0" applyFont="1"/>
    <xf numFmtId="0" fontId="15" fillId="2" borderId="3" xfId="0" applyFont="1" applyFill="1" applyBorder="1"/>
    <xf numFmtId="0" fontId="15" fillId="2" borderId="5" xfId="0" applyFont="1" applyFill="1" applyBorder="1"/>
    <xf numFmtId="0" fontId="13" fillId="0" borderId="0" xfId="0" applyFont="1"/>
    <xf numFmtId="0" fontId="9" fillId="2" borderId="0" xfId="0" applyFont="1" applyFill="1"/>
    <xf numFmtId="0" fontId="14" fillId="0" borderId="0" xfId="0" applyFont="1" applyBorder="1"/>
    <xf numFmtId="0" fontId="14" fillId="0" borderId="0" xfId="0" applyFont="1" applyAlignment="1">
      <alignment wrapText="1"/>
    </xf>
    <xf numFmtId="0" fontId="14" fillId="4" borderId="0" xfId="0" applyFont="1" applyFill="1"/>
    <xf numFmtId="164" fontId="14" fillId="0" borderId="0" xfId="0" applyNumberFormat="1" applyFont="1"/>
    <xf numFmtId="0" fontId="14" fillId="0" borderId="0" xfId="0" applyFont="1" applyFill="1"/>
    <xf numFmtId="0" fontId="16" fillId="4" borderId="0" xfId="0" applyFont="1" applyFill="1"/>
    <xf numFmtId="164" fontId="0" fillId="0" borderId="0" xfId="0" applyNumberFormat="1"/>
    <xf numFmtId="164" fontId="15" fillId="2" borderId="3" xfId="0" applyNumberFormat="1" applyFont="1" applyFill="1" applyBorder="1"/>
    <xf numFmtId="0" fontId="17" fillId="0" borderId="0" xfId="0" applyFont="1" applyFill="1"/>
    <xf numFmtId="0" fontId="0" fillId="0" borderId="0" xfId="20" applyFont="1" applyProtection="1">
      <alignment/>
      <protection locked="0"/>
    </xf>
    <xf numFmtId="0" fontId="17" fillId="0" borderId="0" xfId="0" applyFont="1" applyFill="1" applyAlignment="1">
      <alignment horizontal="center"/>
    </xf>
    <xf numFmtId="164" fontId="15" fillId="2" borderId="5" xfId="0" applyNumberFormat="1" applyFont="1" applyFill="1" applyBorder="1"/>
    <xf numFmtId="164" fontId="15" fillId="2" borderId="4" xfId="0" applyNumberFormat="1" applyFont="1" applyFill="1" applyBorder="1"/>
    <xf numFmtId="0" fontId="0" fillId="0" borderId="2" xfId="0" applyFont="1" applyBorder="1" applyAlignment="1">
      <alignment vertical="top" wrapText="1"/>
    </xf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Fill="1"/>
    <xf numFmtId="0" fontId="2" fillId="0" borderId="0" xfId="0" applyFont="1" applyFill="1"/>
    <xf numFmtId="0" fontId="20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5" fontId="2" fillId="0" borderId="0" xfId="0" applyNumberFormat="1" applyFont="1" applyFill="1"/>
    <xf numFmtId="0" fontId="2" fillId="0" borderId="0" xfId="0" applyFont="1" applyAlignment="1">
      <alignment horizontal="left"/>
    </xf>
    <xf numFmtId="5" fontId="2" fillId="0" borderId="0" xfId="0" applyNumberFormat="1" applyFont="1"/>
    <xf numFmtId="0" fontId="0" fillId="0" borderId="0" xfId="0" applyFont="1"/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Border="1"/>
    <xf numFmtId="0" fontId="2" fillId="0" borderId="5" xfId="0" applyFont="1" applyBorder="1" applyAlignment="1">
      <alignment horizontal="center" wrapText="1"/>
    </xf>
    <xf numFmtId="0" fontId="21" fillId="0" borderId="0" xfId="0" applyFont="1" applyFill="1" applyAlignment="1">
      <alignment textRotation="91"/>
    </xf>
    <xf numFmtId="0" fontId="17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2" fillId="0" borderId="7" xfId="0" applyNumberFormat="1" applyFont="1" applyBorder="1" applyAlignment="1">
      <alignment horizontal="centerContinuous"/>
    </xf>
    <xf numFmtId="164" fontId="23" fillId="0" borderId="8" xfId="0" applyNumberFormat="1" applyFont="1" applyBorder="1" applyAlignment="1">
      <alignment horizontal="centerContinuous"/>
    </xf>
    <xf numFmtId="164" fontId="23" fillId="0" borderId="9" xfId="0" applyNumberFormat="1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3" fillId="0" borderId="9" xfId="0" applyFont="1" applyBorder="1" applyAlignment="1">
      <alignment horizontal="centerContinuous"/>
    </xf>
    <xf numFmtId="0" fontId="23" fillId="0" borderId="8" xfId="0" applyFont="1" applyBorder="1"/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5" fillId="0" borderId="0" xfId="0" applyFont="1"/>
    <xf numFmtId="0" fontId="25" fillId="3" borderId="0" xfId="0" applyFont="1" applyFill="1"/>
    <xf numFmtId="164" fontId="26" fillId="0" borderId="0" xfId="0" applyNumberFormat="1" applyFont="1" applyAlignment="1">
      <alignment wrapText="1"/>
    </xf>
    <xf numFmtId="14" fontId="25" fillId="0" borderId="0" xfId="0" applyNumberFormat="1" applyFont="1"/>
    <xf numFmtId="164" fontId="26" fillId="0" borderId="0" xfId="0" applyNumberFormat="1" applyFont="1"/>
    <xf numFmtId="0" fontId="25" fillId="0" borderId="0" xfId="0" applyFont="1" applyFill="1"/>
    <xf numFmtId="164" fontId="27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Fill="1"/>
    <xf numFmtId="0" fontId="28" fillId="0" borderId="0" xfId="0" applyFont="1" applyFill="1"/>
    <xf numFmtId="0" fontId="28" fillId="0" borderId="0" xfId="0" applyFont="1"/>
    <xf numFmtId="0" fontId="29" fillId="0" borderId="0" xfId="0" applyFont="1"/>
    <xf numFmtId="0" fontId="15" fillId="2" borderId="0" xfId="0" applyFont="1" applyFill="1" applyBorder="1"/>
    <xf numFmtId="0" fontId="17" fillId="5" borderId="0" xfId="0" applyFont="1" applyFill="1" applyAlignment="1">
      <alignment horizontal="center"/>
    </xf>
    <xf numFmtId="0" fontId="30" fillId="0" borderId="7" xfId="0" applyFont="1" applyBorder="1" applyAlignment="1">
      <alignment horizontal="centerContinuous"/>
    </xf>
    <xf numFmtId="164" fontId="6" fillId="0" borderId="0" xfId="0" applyNumberFormat="1" applyFont="1"/>
    <xf numFmtId="164" fontId="6" fillId="0" borderId="2" xfId="0" applyNumberFormat="1" applyFont="1" applyBorder="1"/>
    <xf numFmtId="164" fontId="6" fillId="4" borderId="0" xfId="0" applyNumberFormat="1" applyFont="1" applyFill="1"/>
    <xf numFmtId="164" fontId="6" fillId="4" borderId="0" xfId="0" applyNumberFormat="1" applyFont="1" applyFill="1" applyAlignment="1">
      <alignment horizontal="left"/>
    </xf>
    <xf numFmtId="164" fontId="6" fillId="4" borderId="2" xfId="0" applyNumberFormat="1" applyFont="1" applyFill="1" applyBorder="1"/>
    <xf numFmtId="164" fontId="32" fillId="6" borderId="0" xfId="0" applyNumberFormat="1" applyFont="1" applyFill="1"/>
    <xf numFmtId="166" fontId="31" fillId="6" borderId="0" xfId="18" applyNumberFormat="1" applyFont="1" applyFill="1"/>
    <xf numFmtId="0" fontId="19" fillId="7" borderId="7" xfId="0" applyFont="1" applyFill="1" applyBorder="1"/>
    <xf numFmtId="0" fontId="19" fillId="7" borderId="8" xfId="0" applyFont="1" applyFill="1" applyBorder="1"/>
    <xf numFmtId="0" fontId="18" fillId="7" borderId="8" xfId="0" applyFont="1" applyFill="1" applyBorder="1"/>
    <xf numFmtId="0" fontId="33" fillId="4" borderId="0" xfId="0" applyFont="1" applyFill="1"/>
    <xf numFmtId="0" fontId="4" fillId="0" borderId="1" xfId="0" applyFont="1" applyBorder="1"/>
    <xf numFmtId="0" fontId="34" fillId="0" borderId="7" xfId="0" applyFont="1" applyBorder="1" applyAlignment="1">
      <alignment horizontal="centerContinuous"/>
    </xf>
    <xf numFmtId="0" fontId="34" fillId="0" borderId="8" xfId="0" applyFont="1" applyBorder="1" applyAlignment="1">
      <alignment horizontal="centerContinuous"/>
    </xf>
    <xf numFmtId="0" fontId="34" fillId="0" borderId="9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/>
    </xf>
    <xf numFmtId="0" fontId="14" fillId="0" borderId="9" xfId="0" applyFont="1" applyBorder="1" applyAlignment="1">
      <alignment horizontal="centerContinuous"/>
    </xf>
    <xf numFmtId="168" fontId="2" fillId="6" borderId="1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/>
    </xf>
    <xf numFmtId="0" fontId="36" fillId="0" borderId="0" xfId="0" applyFont="1" applyBorder="1"/>
    <xf numFmtId="0" fontId="37" fillId="0" borderId="0" xfId="0" applyFont="1" applyBorder="1" applyAlignment="1">
      <alignment/>
    </xf>
    <xf numFmtId="0" fontId="37" fillId="0" borderId="0" xfId="0" applyFont="1" applyBorder="1"/>
    <xf numFmtId="0" fontId="35" fillId="0" borderId="11" xfId="0" applyFont="1" applyBorder="1" applyAlignment="1" quotePrefix="1">
      <alignment/>
    </xf>
    <xf numFmtId="0" fontId="37" fillId="0" borderId="12" xfId="0" applyFont="1" applyFill="1" applyBorder="1"/>
    <xf numFmtId="0" fontId="37" fillId="0" borderId="12" xfId="0" applyFont="1" applyBorder="1" applyAlignment="1">
      <alignment/>
    </xf>
    <xf numFmtId="0" fontId="36" fillId="0" borderId="1" xfId="0" applyFont="1" applyBorder="1" applyAlignment="1">
      <alignment/>
    </xf>
    <xf numFmtId="0" fontId="36" fillId="0" borderId="1" xfId="0" applyFont="1" applyBorder="1"/>
    <xf numFmtId="0" fontId="20" fillId="0" borderId="3" xfId="0" applyFont="1" applyBorder="1" applyAlignment="1">
      <alignment/>
    </xf>
    <xf numFmtId="0" fontId="20" fillId="0" borderId="5" xfId="0" applyFont="1" applyBorder="1" applyAlignment="1">
      <alignment/>
    </xf>
    <xf numFmtId="0" fontId="0" fillId="8" borderId="0" xfId="0" applyFill="1"/>
    <xf numFmtId="0" fontId="0" fillId="0" borderId="0" xfId="0" applyAlignment="1">
      <alignment horizontal="left"/>
    </xf>
    <xf numFmtId="169" fontId="0" fillId="8" borderId="0" xfId="0" applyNumberFormat="1" applyFill="1"/>
    <xf numFmtId="14" fontId="0" fillId="0" borderId="0" xfId="0" applyNumberFormat="1" applyAlignment="1">
      <alignment horizontal="left"/>
    </xf>
    <xf numFmtId="169" fontId="0" fillId="0" borderId="0" xfId="0" applyNumberFormat="1"/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/>
    <xf numFmtId="0" fontId="40" fillId="0" borderId="0" xfId="0" applyFont="1" applyBorder="1"/>
    <xf numFmtId="0" fontId="40" fillId="2" borderId="0" xfId="0" applyFont="1" applyFill="1"/>
    <xf numFmtId="166" fontId="40" fillId="0" borderId="0" xfId="18" applyNumberFormat="1" applyFont="1"/>
    <xf numFmtId="0" fontId="42" fillId="0" borderId="0" xfId="0" applyFont="1"/>
    <xf numFmtId="0" fontId="42" fillId="4" borderId="0" xfId="0" applyFont="1" applyFill="1"/>
    <xf numFmtId="0" fontId="42" fillId="5" borderId="0" xfId="0" applyFont="1" applyFill="1" applyAlignment="1">
      <alignment horizontal="center"/>
    </xf>
    <xf numFmtId="0" fontId="42" fillId="0" borderId="0" xfId="0" applyFont="1" applyFill="1"/>
    <xf numFmtId="164" fontId="42" fillId="7" borderId="9" xfId="0" applyNumberFormat="1" applyFont="1" applyFill="1" applyBorder="1"/>
    <xf numFmtId="0" fontId="45" fillId="0" borderId="5" xfId="0" applyFont="1" applyBorder="1" applyAlignment="1">
      <alignment/>
    </xf>
    <xf numFmtId="0" fontId="45" fillId="0" borderId="0" xfId="0" applyFont="1" applyBorder="1" applyAlignment="1">
      <alignment/>
    </xf>
    <xf numFmtId="0" fontId="40" fillId="0" borderId="0" xfId="0" applyFont="1"/>
    <xf numFmtId="0" fontId="40" fillId="0" borderId="0" xfId="0" applyFont="1" applyAlignment="1">
      <alignment horizontal="left"/>
    </xf>
    <xf numFmtId="0" fontId="47" fillId="0" borderId="0" xfId="0" applyFont="1" applyFill="1"/>
    <xf numFmtId="0" fontId="47" fillId="0" borderId="0" xfId="0" applyFont="1" applyFill="1" applyBorder="1"/>
    <xf numFmtId="0" fontId="48" fillId="0" borderId="0" xfId="0" applyFont="1" applyFill="1"/>
    <xf numFmtId="0" fontId="50" fillId="0" borderId="0" xfId="0" applyFont="1" applyFill="1"/>
    <xf numFmtId="166" fontId="52" fillId="0" borderId="0" xfId="18" applyNumberFormat="1" applyFont="1" applyFill="1"/>
    <xf numFmtId="0" fontId="52" fillId="0" borderId="0" xfId="0" applyFont="1" applyFill="1"/>
    <xf numFmtId="0" fontId="51" fillId="0" borderId="0" xfId="0" applyFont="1" applyFill="1" applyAlignment="1">
      <alignment horizontal="center"/>
    </xf>
    <xf numFmtId="164" fontId="53" fillId="0" borderId="0" xfId="0" applyNumberFormat="1" applyFont="1" applyFill="1" applyBorder="1"/>
    <xf numFmtId="0" fontId="54" fillId="0" borderId="0" xfId="0" applyFont="1" applyFill="1"/>
    <xf numFmtId="0" fontId="46" fillId="0" borderId="1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/>
    <xf numFmtId="0" fontId="55" fillId="0" borderId="5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/>
    <xf numFmtId="0" fontId="56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center"/>
    </xf>
    <xf numFmtId="0" fontId="23" fillId="9" borderId="8" xfId="0" applyFont="1" applyFill="1" applyBorder="1"/>
    <xf numFmtId="0" fontId="14" fillId="9" borderId="0" xfId="0" applyFont="1" applyFill="1" applyBorder="1"/>
    <xf numFmtId="0" fontId="17" fillId="9" borderId="5" xfId="0" applyFont="1" applyFill="1" applyBorder="1" applyAlignment="1">
      <alignment horizontal="center" wrapText="1"/>
    </xf>
    <xf numFmtId="0" fontId="14" fillId="2" borderId="0" xfId="0" applyFont="1" applyFill="1"/>
    <xf numFmtId="0" fontId="44" fillId="2" borderId="0" xfId="0" applyFont="1" applyFill="1"/>
    <xf numFmtId="0" fontId="50" fillId="2" borderId="0" xfId="0" applyFont="1" applyFill="1"/>
    <xf numFmtId="166" fontId="6" fillId="0" borderId="0" xfId="18" applyNumberFormat="1" applyFont="1"/>
    <xf numFmtId="166" fontId="6" fillId="4" borderId="0" xfId="18" applyNumberFormat="1" applyFont="1" applyFill="1"/>
    <xf numFmtId="164" fontId="60" fillId="0" borderId="0" xfId="0" applyNumberFormat="1" applyFont="1" applyFill="1"/>
    <xf numFmtId="164" fontId="60" fillId="0" borderId="0" xfId="0" applyNumberFormat="1" applyFont="1" applyFill="1" applyAlignment="1">
      <alignment horizontal="left"/>
    </xf>
    <xf numFmtId="0" fontId="60" fillId="0" borderId="0" xfId="0" applyFont="1" applyFill="1"/>
    <xf numFmtId="164" fontId="60" fillId="4" borderId="0" xfId="0" applyNumberFormat="1" applyFont="1" applyFill="1"/>
    <xf numFmtId="167" fontId="2" fillId="6" borderId="10" xfId="0" applyNumberFormat="1" applyFont="1" applyFill="1" applyBorder="1" applyAlignment="1" applyProtection="1">
      <alignment vertical="top" wrapText="1"/>
      <protection locked="0"/>
    </xf>
    <xf numFmtId="167" fontId="2" fillId="10" borderId="1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horizontal="center"/>
    </xf>
    <xf numFmtId="0" fontId="33" fillId="5" borderId="0" xfId="0" applyFont="1" applyFill="1"/>
    <xf numFmtId="169" fontId="6" fillId="5" borderId="0" xfId="0" applyNumberFormat="1" applyFont="1" applyFill="1"/>
    <xf numFmtId="14" fontId="6" fillId="5" borderId="0" xfId="0" applyNumberFormat="1" applyFont="1" applyFill="1" applyAlignment="1">
      <alignment horizontal="left"/>
    </xf>
    <xf numFmtId="168" fontId="40" fillId="10" borderId="10" xfId="0" applyNumberFormat="1" applyFont="1" applyFill="1" applyBorder="1" applyAlignment="1" applyProtection="1">
      <alignment horizontal="center" textRotation="90"/>
      <protection locked="0"/>
    </xf>
    <xf numFmtId="168" fontId="40" fillId="6" borderId="10" xfId="0" applyNumberFormat="1" applyFont="1" applyFill="1" applyBorder="1" applyAlignment="1" applyProtection="1">
      <alignment horizontal="center" textRotation="90"/>
      <protection locked="0"/>
    </xf>
    <xf numFmtId="0" fontId="14" fillId="4" borderId="0" xfId="0" applyFont="1" applyFill="1" applyAlignment="1">
      <alignment wrapText="1"/>
    </xf>
    <xf numFmtId="0" fontId="61" fillId="2" borderId="13" xfId="0" applyFont="1" applyFill="1" applyBorder="1" applyAlignment="1">
      <alignment horizontal="center" wrapText="1"/>
    </xf>
    <xf numFmtId="0" fontId="33" fillId="2" borderId="0" xfId="0" applyFont="1" applyFill="1"/>
    <xf numFmtId="0" fontId="57" fillId="2" borderId="0" xfId="0" applyFont="1" applyFill="1"/>
    <xf numFmtId="169" fontId="0" fillId="2" borderId="0" xfId="0" applyNumberFormat="1" applyFill="1"/>
    <xf numFmtId="14" fontId="2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37" fillId="2" borderId="12" xfId="0" applyFont="1" applyFill="1" applyBorder="1" applyAlignment="1">
      <alignment/>
    </xf>
    <xf numFmtId="0" fontId="38" fillId="2" borderId="14" xfId="0" applyFont="1" applyFill="1" applyBorder="1" applyAlignment="1">
      <alignment horizontal="center"/>
    </xf>
    <xf numFmtId="0" fontId="37" fillId="2" borderId="0" xfId="0" applyFont="1" applyFill="1" applyBorder="1" applyAlignment="1">
      <alignment/>
    </xf>
    <xf numFmtId="0" fontId="39" fillId="2" borderId="2" xfId="0" applyFont="1" applyFill="1" applyBorder="1" applyAlignment="1">
      <alignment horizontal="center"/>
    </xf>
    <xf numFmtId="0" fontId="37" fillId="2" borderId="0" xfId="0" applyFont="1" applyFill="1" applyBorder="1"/>
    <xf numFmtId="0" fontId="20" fillId="2" borderId="5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3" fillId="2" borderId="11" xfId="0" applyFont="1" applyFill="1" applyBorder="1" applyAlignment="1">
      <alignment horizontal="centerContinuous"/>
    </xf>
    <xf numFmtId="0" fontId="63" fillId="2" borderId="14" xfId="0" applyFont="1" applyFill="1" applyBorder="1" applyAlignment="1">
      <alignment horizontal="centerContinuous"/>
    </xf>
    <xf numFmtId="0" fontId="51" fillId="6" borderId="15" xfId="0" applyFont="1" applyFill="1" applyBorder="1" applyAlignment="1">
      <alignment horizontal="centerContinuous" wrapText="1"/>
    </xf>
    <xf numFmtId="0" fontId="51" fillId="6" borderId="6" xfId="0" applyFont="1" applyFill="1" applyBorder="1" applyAlignment="1">
      <alignment horizontal="centerContinuous" wrapText="1"/>
    </xf>
    <xf numFmtId="0" fontId="43" fillId="6" borderId="16" xfId="0" applyFont="1" applyFill="1" applyBorder="1" applyAlignment="1">
      <alignment horizontal="centerContinuous" wrapText="1"/>
    </xf>
    <xf numFmtId="0" fontId="17" fillId="6" borderId="5" xfId="0" applyFont="1" applyFill="1" applyBorder="1" applyAlignment="1">
      <alignment horizontal="center" textRotation="90" wrapText="1"/>
    </xf>
    <xf numFmtId="164" fontId="58" fillId="6" borderId="17" xfId="0" applyNumberFormat="1" applyFont="1" applyFill="1" applyBorder="1" applyAlignment="1">
      <alignment textRotation="90" wrapText="1"/>
    </xf>
    <xf numFmtId="164" fontId="58" fillId="6" borderId="18" xfId="0" applyNumberFormat="1" applyFont="1" applyFill="1" applyBorder="1" applyAlignment="1">
      <alignment textRotation="90" wrapText="1"/>
    </xf>
    <xf numFmtId="164" fontId="58" fillId="6" borderId="19" xfId="0" applyNumberFormat="1" applyFont="1" applyFill="1" applyBorder="1" applyAlignment="1">
      <alignment textRotation="90" wrapText="1"/>
    </xf>
    <xf numFmtId="0" fontId="59" fillId="6" borderId="17" xfId="0" applyFont="1" applyFill="1" applyBorder="1" applyAlignment="1">
      <alignment textRotation="90" wrapText="1"/>
    </xf>
    <xf numFmtId="0" fontId="59" fillId="6" borderId="18" xfId="0" applyFont="1" applyFill="1" applyBorder="1" applyAlignment="1">
      <alignment textRotation="90" wrapText="1"/>
    </xf>
    <xf numFmtId="0" fontId="59" fillId="6" borderId="20" xfId="0" applyFont="1" applyFill="1" applyBorder="1" applyAlignment="1">
      <alignment textRotation="90" wrapText="1"/>
    </xf>
    <xf numFmtId="0" fontId="59" fillId="6" borderId="10" xfId="0" applyFont="1" applyFill="1" applyBorder="1" applyAlignment="1">
      <alignment textRotation="90" wrapText="1"/>
    </xf>
    <xf numFmtId="0" fontId="14" fillId="6" borderId="0" xfId="0" applyFont="1" applyFill="1" applyAlignment="1">
      <alignment wrapText="1"/>
    </xf>
    <xf numFmtId="0" fontId="65" fillId="6" borderId="21" xfId="0" applyFont="1" applyFill="1" applyBorder="1" applyAlignment="1">
      <alignment horizontal="centerContinuous" wrapText="1"/>
    </xf>
    <xf numFmtId="0" fontId="65" fillId="6" borderId="8" xfId="0" applyFont="1" applyFill="1" applyBorder="1" applyAlignment="1">
      <alignment horizontal="centerContinuous" wrapText="1"/>
    </xf>
    <xf numFmtId="0" fontId="65" fillId="6" borderId="13" xfId="0" applyFont="1" applyFill="1" applyBorder="1" applyAlignment="1">
      <alignment horizontal="centerContinuous" wrapText="1"/>
    </xf>
    <xf numFmtId="164" fontId="66" fillId="6" borderId="7" xfId="0" applyNumberFormat="1" applyFont="1" applyFill="1" applyBorder="1" applyAlignment="1">
      <alignment horizontal="centerContinuous"/>
    </xf>
    <xf numFmtId="164" fontId="66" fillId="6" borderId="8" xfId="0" applyNumberFormat="1" applyFont="1" applyFill="1" applyBorder="1" applyAlignment="1">
      <alignment horizontal="centerContinuous"/>
    </xf>
    <xf numFmtId="0" fontId="66" fillId="6" borderId="8" xfId="0" applyFont="1" applyFill="1" applyBorder="1" applyAlignment="1">
      <alignment horizontal="centerContinuous"/>
    </xf>
    <xf numFmtId="0" fontId="66" fillId="6" borderId="9" xfId="0" applyFont="1" applyFill="1" applyBorder="1" applyAlignment="1">
      <alignment horizontal="centerContinuous"/>
    </xf>
    <xf numFmtId="0" fontId="64" fillId="6" borderId="0" xfId="0" applyFont="1" applyFill="1" applyBorder="1" applyAlignment="1">
      <alignment horizontal="centerContinuous"/>
    </xf>
    <xf numFmtId="0" fontId="17" fillId="6" borderId="5" xfId="0" applyFont="1" applyFill="1" applyBorder="1" applyAlignment="1">
      <alignment horizontal="centerContinuous" wrapText="1"/>
    </xf>
    <xf numFmtId="0" fontId="64" fillId="6" borderId="2" xfId="0" applyFont="1" applyFill="1" applyBorder="1" applyAlignment="1">
      <alignment horizontal="centerContinuous"/>
    </xf>
    <xf numFmtId="0" fontId="43" fillId="6" borderId="5" xfId="0" applyFont="1" applyFill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7" fillId="6" borderId="13" xfId="0" applyFont="1" applyFill="1" applyBorder="1" applyAlignment="1">
      <alignment horizontal="centerContinuous" wrapText="1"/>
    </xf>
    <xf numFmtId="0" fontId="64" fillId="6" borderId="8" xfId="0" applyFont="1" applyFill="1" applyBorder="1" applyAlignment="1">
      <alignment horizontal="centerContinuous"/>
    </xf>
    <xf numFmtId="0" fontId="14" fillId="6" borderId="1" xfId="0" applyFont="1" applyFill="1" applyBorder="1"/>
    <xf numFmtId="0" fontId="14" fillId="6" borderId="11" xfId="0" applyFont="1" applyFill="1" applyBorder="1"/>
    <xf numFmtId="0" fontId="14" fillId="6" borderId="12" xfId="0" applyFont="1" applyFill="1" applyBorder="1"/>
    <xf numFmtId="0" fontId="14" fillId="6" borderId="14" xfId="0" applyFont="1" applyFill="1" applyBorder="1"/>
    <xf numFmtId="0" fontId="41" fillId="6" borderId="12" xfId="0" applyFont="1" applyFill="1" applyBorder="1" applyAlignment="1">
      <alignment horizontal="centerContinuous"/>
    </xf>
    <xf numFmtId="0" fontId="49" fillId="6" borderId="12" xfId="0" applyFont="1" applyFill="1" applyBorder="1" applyAlignment="1">
      <alignment horizontal="centerContinuous"/>
    </xf>
    <xf numFmtId="0" fontId="23" fillId="6" borderId="8" xfId="0" applyFont="1" applyFill="1" applyBorder="1" applyAlignment="1">
      <alignment horizontal="centerContinuous"/>
    </xf>
    <xf numFmtId="0" fontId="23" fillId="6" borderId="9" xfId="0" applyFont="1" applyFill="1" applyBorder="1"/>
    <xf numFmtId="43" fontId="67" fillId="11" borderId="0" xfId="18" applyFont="1" applyFill="1"/>
    <xf numFmtId="0" fontId="67" fillId="11" borderId="0" xfId="0" applyFont="1" applyFill="1"/>
    <xf numFmtId="0" fontId="0" fillId="0" borderId="0" xfId="0" applyFont="1"/>
    <xf numFmtId="0" fontId="68" fillId="0" borderId="0" xfId="0" applyFont="1"/>
    <xf numFmtId="0" fontId="0" fillId="0" borderId="2" xfId="20" applyFont="1" applyBorder="1" applyProtection="1">
      <alignment/>
      <protection locked="0"/>
    </xf>
    <xf numFmtId="0" fontId="5" fillId="0" borderId="2" xfId="2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69" fillId="0" borderId="0" xfId="0" applyFont="1"/>
    <xf numFmtId="0" fontId="69" fillId="0" borderId="0" xfId="0" applyFont="1" applyFill="1"/>
    <xf numFmtId="0" fontId="69" fillId="0" borderId="0" xfId="0" applyFont="1" applyAlignment="1">
      <alignment horizontal="left"/>
    </xf>
    <xf numFmtId="0" fontId="7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2" fillId="0" borderId="0" xfId="0" applyFont="1"/>
    <xf numFmtId="0" fontId="18" fillId="0" borderId="0" xfId="0" applyFont="1" applyFill="1" applyBorder="1"/>
    <xf numFmtId="0" fontId="19" fillId="0" borderId="0" xfId="0" applyFont="1" applyFill="1" applyBorder="1"/>
    <xf numFmtId="0" fontId="42" fillId="0" borderId="0" xfId="0" applyFont="1" applyFill="1" applyBorder="1"/>
    <xf numFmtId="0" fontId="5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0" applyNumberForma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/>
    <xf numFmtId="164" fontId="0" fillId="0" borderId="0" xfId="0" applyNumberFormat="1" applyFill="1" applyBorder="1"/>
    <xf numFmtId="0" fontId="21" fillId="0" borderId="0" xfId="0" applyFont="1" applyFill="1" applyBorder="1" applyAlignment="1">
      <alignment textRotation="91"/>
    </xf>
    <xf numFmtId="0" fontId="39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164" fontId="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0" fillId="0" borderId="12" xfId="0" applyFont="1" applyBorder="1"/>
    <xf numFmtId="0" fontId="47" fillId="0" borderId="12" xfId="0" applyFont="1" applyFill="1" applyBorder="1"/>
    <xf numFmtId="164" fontId="0" fillId="0" borderId="12" xfId="0" applyNumberFormat="1" applyBorder="1"/>
    <xf numFmtId="0" fontId="0" fillId="0" borderId="12" xfId="0" applyBorder="1"/>
    <xf numFmtId="0" fontId="0" fillId="0" borderId="14" xfId="0" applyBorder="1"/>
    <xf numFmtId="0" fontId="5" fillId="0" borderId="0" xfId="0" applyFont="1" applyBorder="1"/>
    <xf numFmtId="0" fontId="13" fillId="0" borderId="0" xfId="0" applyFont="1" applyBorder="1"/>
    <xf numFmtId="0" fontId="13" fillId="0" borderId="2" xfId="0" applyFont="1" applyBorder="1"/>
    <xf numFmtId="0" fontId="0" fillId="0" borderId="1" xfId="0" applyBorder="1"/>
    <xf numFmtId="0" fontId="0" fillId="2" borderId="0" xfId="0" applyFill="1" applyBorder="1"/>
    <xf numFmtId="0" fontId="9" fillId="2" borderId="0" xfId="0" applyFont="1" applyFill="1" applyBorder="1"/>
    <xf numFmtId="0" fontId="40" fillId="2" borderId="0" xfId="0" applyFont="1" applyFill="1" applyBorder="1"/>
    <xf numFmtId="0" fontId="48" fillId="0" borderId="0" xfId="0" applyFont="1" applyFill="1" applyBorder="1"/>
    <xf numFmtId="0" fontId="0" fillId="2" borderId="2" xfId="0" applyFill="1" applyBorder="1"/>
    <xf numFmtId="0" fontId="14" fillId="3" borderId="2" xfId="0" applyFont="1" applyFill="1" applyBorder="1"/>
    <xf numFmtId="0" fontId="14" fillId="6" borderId="2" xfId="0" applyFont="1" applyFill="1" applyBorder="1" applyAlignment="1">
      <alignment wrapText="1"/>
    </xf>
    <xf numFmtId="0" fontId="14" fillId="4" borderId="1" xfId="0" applyFont="1" applyFill="1" applyBorder="1"/>
    <xf numFmtId="0" fontId="14" fillId="4" borderId="0" xfId="0" applyFont="1" applyFill="1" applyBorder="1" applyAlignment="1">
      <alignment wrapText="1"/>
    </xf>
    <xf numFmtId="0" fontId="14" fillId="4" borderId="0" xfId="0" applyFont="1" applyFill="1" applyBorder="1"/>
    <xf numFmtId="0" fontId="14" fillId="2" borderId="0" xfId="0" applyFont="1" applyFill="1" applyBorder="1"/>
    <xf numFmtId="0" fontId="44" fillId="2" borderId="0" xfId="0" applyFont="1" applyFill="1" applyBorder="1"/>
    <xf numFmtId="0" fontId="50" fillId="2" borderId="0" xfId="0" applyFont="1" applyFill="1" applyBorder="1"/>
    <xf numFmtId="0" fontId="33" fillId="2" borderId="0" xfId="0" applyFont="1" applyFill="1" applyBorder="1"/>
    <xf numFmtId="0" fontId="57" fillId="2" borderId="0" xfId="0" applyFont="1" applyFill="1" applyBorder="1"/>
    <xf numFmtId="0" fontId="33" fillId="5" borderId="0" xfId="0" applyFont="1" applyFill="1" applyBorder="1"/>
    <xf numFmtId="0" fontId="33" fillId="4" borderId="0" xfId="0" applyFont="1" applyFill="1" applyBorder="1"/>
    <xf numFmtId="0" fontId="67" fillId="11" borderId="0" xfId="0" applyFont="1" applyFill="1" applyBorder="1"/>
    <xf numFmtId="0" fontId="14" fillId="4" borderId="2" xfId="0" applyFont="1" applyFill="1" applyBorder="1"/>
    <xf numFmtId="0" fontId="7" fillId="0" borderId="1" xfId="0" applyFont="1" applyBorder="1" applyAlignment="1">
      <alignment horizontal="center"/>
    </xf>
    <xf numFmtId="0" fontId="25" fillId="0" borderId="0" xfId="0" applyFont="1" applyBorder="1"/>
    <xf numFmtId="0" fontId="10" fillId="0" borderId="0" xfId="0" applyFont="1" applyBorder="1"/>
    <xf numFmtId="166" fontId="40" fillId="0" borderId="0" xfId="18" applyNumberFormat="1" applyFont="1" applyBorder="1"/>
    <xf numFmtId="166" fontId="52" fillId="0" borderId="0" xfId="18" applyNumberFormat="1" applyFont="1" applyFill="1" applyBorder="1"/>
    <xf numFmtId="169" fontId="0" fillId="0" borderId="0" xfId="0" applyNumberFormat="1" applyBorder="1"/>
    <xf numFmtId="169" fontId="0" fillId="2" borderId="0" xfId="0" applyNumberFormat="1" applyFill="1" applyBorder="1"/>
    <xf numFmtId="14" fontId="2" fillId="2" borderId="0" xfId="0" applyNumberFormat="1" applyFont="1" applyFill="1" applyBorder="1" applyAlignment="1">
      <alignment horizontal="left"/>
    </xf>
    <xf numFmtId="169" fontId="6" fillId="5" borderId="0" xfId="0" applyNumberFormat="1" applyFont="1" applyFill="1" applyBorder="1"/>
    <xf numFmtId="14" fontId="6" fillId="5" borderId="0" xfId="0" applyNumberFormat="1" applyFont="1" applyFill="1" applyBorder="1" applyAlignment="1">
      <alignment horizontal="left"/>
    </xf>
    <xf numFmtId="164" fontId="6" fillId="0" borderId="0" xfId="0" applyNumberFormat="1" applyFont="1" applyBorder="1"/>
    <xf numFmtId="166" fontId="6" fillId="0" borderId="0" xfId="18" applyNumberFormat="1" applyFont="1" applyBorder="1"/>
    <xf numFmtId="0" fontId="25" fillId="3" borderId="2" xfId="0" applyFont="1" applyFill="1" applyBorder="1"/>
    <xf numFmtId="0" fontId="28" fillId="0" borderId="0" xfId="0" applyFont="1" applyBorder="1"/>
    <xf numFmtId="0" fontId="52" fillId="0" borderId="0" xfId="0" applyFont="1" applyFill="1" applyBorder="1"/>
    <xf numFmtId="14" fontId="25" fillId="0" borderId="0" xfId="0" applyNumberFormat="1" applyFont="1" applyBorder="1"/>
    <xf numFmtId="0" fontId="28" fillId="0" borderId="0" xfId="0" applyFont="1" applyFill="1" applyBorder="1"/>
    <xf numFmtId="0" fontId="68" fillId="0" borderId="0" xfId="0" applyFont="1" applyBorder="1"/>
    <xf numFmtId="0" fontId="72" fillId="0" borderId="0" xfId="0" applyFont="1" applyBorder="1"/>
    <xf numFmtId="0" fontId="25" fillId="0" borderId="0" xfId="0" applyFont="1" applyFill="1" applyBorder="1"/>
    <xf numFmtId="0" fontId="69" fillId="0" borderId="0" xfId="0" applyFont="1" applyBorder="1"/>
    <xf numFmtId="0" fontId="69" fillId="0" borderId="0" xfId="0" applyFont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72" fillId="0" borderId="0" xfId="0" applyFont="1" applyFill="1" applyBorder="1"/>
    <xf numFmtId="0" fontId="72" fillId="0" borderId="0" xfId="0" applyFont="1" applyBorder="1" quotePrefix="1"/>
    <xf numFmtId="0" fontId="24" fillId="0" borderId="0" xfId="0" applyFont="1" applyBorder="1"/>
    <xf numFmtId="0" fontId="29" fillId="0" borderId="0" xfId="0" applyFont="1" applyBorder="1"/>
    <xf numFmtId="0" fontId="70" fillId="0" borderId="0" xfId="0" applyFont="1" applyBorder="1"/>
    <xf numFmtId="0" fontId="71" fillId="0" borderId="0" xfId="0" applyFont="1" applyBorder="1"/>
    <xf numFmtId="0" fontId="7" fillId="0" borderId="1" xfId="0" applyFont="1" applyFill="1" applyBorder="1" applyAlignment="1">
      <alignment horizontal="center"/>
    </xf>
    <xf numFmtId="0" fontId="70" fillId="0" borderId="0" xfId="0" applyFont="1" applyFill="1" applyBorder="1"/>
    <xf numFmtId="0" fontId="69" fillId="0" borderId="0" xfId="0" applyFont="1" applyFill="1" applyBorder="1"/>
    <xf numFmtId="0" fontId="14" fillId="0" borderId="1" xfId="0" applyFont="1" applyBorder="1"/>
    <xf numFmtId="0" fontId="42" fillId="0" borderId="0" xfId="0" applyFont="1" applyBorder="1"/>
    <xf numFmtId="0" fontId="50" fillId="0" borderId="0" xfId="0" applyFont="1" applyFill="1" applyBorder="1"/>
    <xf numFmtId="0" fontId="42" fillId="4" borderId="0" xfId="0" applyFont="1" applyFill="1" applyBorder="1"/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left"/>
    </xf>
    <xf numFmtId="166" fontId="6" fillId="4" borderId="0" xfId="18" applyNumberFormat="1" applyFont="1" applyFill="1" applyBorder="1"/>
    <xf numFmtId="0" fontId="16" fillId="4" borderId="2" xfId="0" applyFont="1" applyFill="1" applyBorder="1"/>
    <xf numFmtId="0" fontId="17" fillId="0" borderId="1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4" fontId="32" fillId="6" borderId="0" xfId="0" applyNumberFormat="1" applyFont="1" applyFill="1" applyBorder="1"/>
    <xf numFmtId="166" fontId="31" fillId="6" borderId="0" xfId="18" applyNumberFormat="1" applyFont="1" applyFill="1" applyBorder="1"/>
    <xf numFmtId="0" fontId="17" fillId="0" borderId="2" xfId="0" applyFont="1" applyFill="1" applyBorder="1"/>
    <xf numFmtId="0" fontId="14" fillId="0" borderId="1" xfId="0" applyFont="1" applyFill="1" applyBorder="1"/>
    <xf numFmtId="164" fontId="60" fillId="0" borderId="0" xfId="0" applyNumberFormat="1" applyFont="1" applyFill="1" applyBorder="1"/>
    <xf numFmtId="164" fontId="60" fillId="0" borderId="0" xfId="0" applyNumberFormat="1" applyFont="1" applyFill="1" applyBorder="1" applyAlignment="1">
      <alignment horizontal="left"/>
    </xf>
    <xf numFmtId="0" fontId="60" fillId="0" borderId="0" xfId="0" applyFont="1" applyFill="1" applyBorder="1"/>
    <xf numFmtId="0" fontId="14" fillId="0" borderId="2" xfId="0" applyFont="1" applyFill="1" applyBorder="1"/>
    <xf numFmtId="0" fontId="18" fillId="0" borderId="3" xfId="0" applyFont="1" applyFill="1" applyBorder="1"/>
    <xf numFmtId="164" fontId="53" fillId="0" borderId="5" xfId="0" applyNumberFormat="1" applyFont="1" applyFill="1" applyBorder="1"/>
    <xf numFmtId="0" fontId="18" fillId="2" borderId="5" xfId="0" applyFont="1" applyFill="1" applyBorder="1"/>
    <xf numFmtId="0" fontId="18" fillId="0" borderId="5" xfId="0" applyFont="1" applyFill="1" applyBorder="1"/>
    <xf numFmtId="164" fontId="60" fillId="4" borderId="5" xfId="0" applyNumberFormat="1" applyFont="1" applyFill="1" applyBorder="1"/>
    <xf numFmtId="0" fontId="18" fillId="0" borderId="4" xfId="0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4" fontId="36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2" fontId="0" fillId="0" borderId="0" xfId="0" applyNumberFormat="1"/>
    <xf numFmtId="42" fontId="0" fillId="0" borderId="0" xfId="17" applyAlignment="1">
      <alignment horizontal="right"/>
    </xf>
    <xf numFmtId="42" fontId="0" fillId="0" borderId="0" xfId="17" applyFont="1" applyAlignment="1">
      <alignment horizontal="right"/>
    </xf>
    <xf numFmtId="42" fontId="0" fillId="2" borderId="0" xfId="17" applyFill="1" applyAlignment="1">
      <alignment horizontal="right"/>
    </xf>
    <xf numFmtId="42" fontId="0" fillId="2" borderId="0" xfId="0" applyNumberFormat="1" applyFill="1"/>
    <xf numFmtId="0" fontId="4" fillId="0" borderId="5" xfId="0" applyFont="1" applyBorder="1"/>
    <xf numFmtId="0" fontId="0" fillId="0" borderId="5" xfId="0" applyBorder="1"/>
    <xf numFmtId="42" fontId="0" fillId="0" borderId="5" xfId="17" applyBorder="1" applyAlignment="1">
      <alignment horizontal="right"/>
    </xf>
    <xf numFmtId="0" fontId="1" fillId="0" borderId="5" xfId="0" applyFont="1" applyBorder="1" applyAlignment="1">
      <alignment horizontal="centerContinuous" wrapText="1"/>
    </xf>
    <xf numFmtId="0" fontId="0" fillId="0" borderId="5" xfId="0" applyFont="1" applyBorder="1"/>
    <xf numFmtId="42" fontId="0" fillId="0" borderId="5" xfId="0" applyNumberFormat="1" applyBorder="1"/>
    <xf numFmtId="0" fontId="30" fillId="0" borderId="8" xfId="0" applyFont="1" applyBorder="1" applyAlignment="1">
      <alignment horizontal="centerContinuous"/>
    </xf>
    <xf numFmtId="0" fontId="59" fillId="6" borderId="22" xfId="0" applyFont="1" applyFill="1" applyBorder="1" applyAlignment="1">
      <alignment textRotation="90" wrapText="1"/>
    </xf>
    <xf numFmtId="164" fontId="60" fillId="0" borderId="2" xfId="0" applyNumberFormat="1" applyFont="1" applyFill="1" applyBorder="1"/>
    <xf numFmtId="164" fontId="60" fillId="4" borderId="4" xfId="0" applyNumberFormat="1" applyFont="1" applyFill="1" applyBorder="1"/>
    <xf numFmtId="0" fontId="77" fillId="0" borderId="0" xfId="0" applyFont="1" applyBorder="1"/>
    <xf numFmtId="0" fontId="17" fillId="2" borderId="0" xfId="0" applyFont="1" applyFill="1"/>
    <xf numFmtId="0" fontId="78" fillId="0" borderId="0" xfId="0" applyFont="1"/>
    <xf numFmtId="0" fontId="26" fillId="0" borderId="0" xfId="0" applyFont="1" applyAlignment="1">
      <alignment horizontal="center"/>
    </xf>
    <xf numFmtId="14" fontId="20" fillId="2" borderId="0" xfId="0" applyNumberFormat="1" applyFont="1" applyFill="1" applyAlignment="1">
      <alignment horizontal="left"/>
    </xf>
    <xf numFmtId="169" fontId="20" fillId="0" borderId="0" xfId="0" applyNumberFormat="1" applyFont="1"/>
    <xf numFmtId="0" fontId="79" fillId="2" borderId="7" xfId="0" applyFont="1" applyFill="1" applyBorder="1" applyAlignment="1">
      <alignment horizontal="centerContinuous"/>
    </xf>
    <xf numFmtId="0" fontId="79" fillId="2" borderId="8" xfId="0" applyFont="1" applyFill="1" applyBorder="1" applyAlignment="1">
      <alignment horizontal="centerContinuous"/>
    </xf>
    <xf numFmtId="0" fontId="79" fillId="2" borderId="9" xfId="0" applyFont="1" applyFill="1" applyBorder="1" applyAlignment="1">
      <alignment horizontal="centerContinuous"/>
    </xf>
    <xf numFmtId="0" fontId="79" fillId="0" borderId="7" xfId="0" applyFont="1" applyBorder="1" applyAlignment="1">
      <alignment horizontal="centerContinuous"/>
    </xf>
    <xf numFmtId="0" fontId="79" fillId="0" borderId="8" xfId="0" applyFont="1" applyBorder="1" applyAlignment="1">
      <alignment horizontal="centerContinuous"/>
    </xf>
    <xf numFmtId="0" fontId="80" fillId="0" borderId="8" xfId="0" applyFont="1" applyBorder="1" applyAlignment="1">
      <alignment horizontal="centerContinuous"/>
    </xf>
    <xf numFmtId="0" fontId="80" fillId="0" borderId="9" xfId="0" applyFont="1" applyBorder="1" applyAlignment="1">
      <alignment horizontal="centerContinuous"/>
    </xf>
    <xf numFmtId="0" fontId="80" fillId="2" borderId="8" xfId="0" applyFont="1" applyFill="1" applyBorder="1" applyAlignment="1">
      <alignment horizontal="centerContinuous"/>
    </xf>
    <xf numFmtId="0" fontId="80" fillId="2" borderId="9" xfId="0" applyFont="1" applyFill="1" applyBorder="1" applyAlignment="1">
      <alignment horizontal="centerContinuous"/>
    </xf>
    <xf numFmtId="168" fontId="40" fillId="2" borderId="10" xfId="0" applyNumberFormat="1" applyFont="1" applyFill="1" applyBorder="1" applyAlignment="1" applyProtection="1">
      <alignment horizontal="center" textRotation="90"/>
      <protection locked="0"/>
    </xf>
    <xf numFmtId="168" fontId="40" fillId="12" borderId="10" xfId="0" applyNumberFormat="1" applyFont="1" applyFill="1" applyBorder="1" applyAlignment="1" applyProtection="1">
      <alignment horizontal="center" textRotation="90"/>
      <protection locked="0"/>
    </xf>
    <xf numFmtId="0" fontId="14" fillId="2" borderId="0" xfId="0" applyFont="1" applyFill="1" applyAlignment="1">
      <alignment wrapText="1"/>
    </xf>
    <xf numFmtId="0" fontId="14" fillId="12" borderId="0" xfId="0" applyFont="1" applyFill="1"/>
    <xf numFmtId="167" fontId="2" fillId="2" borderId="10" xfId="0" applyNumberFormat="1" applyFont="1" applyFill="1" applyBorder="1" applyAlignment="1" applyProtection="1">
      <alignment vertical="top" wrapText="1"/>
      <protection locked="0"/>
    </xf>
    <xf numFmtId="167" fontId="2" fillId="12" borderId="10" xfId="0" applyNumberFormat="1" applyFont="1" applyFill="1" applyBorder="1" applyAlignment="1" applyProtection="1">
      <alignment vertical="top" wrapText="1"/>
      <protection locked="0"/>
    </xf>
    <xf numFmtId="164" fontId="19" fillId="7" borderId="8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Alignment="1">
      <alignment horizontal="center"/>
    </xf>
    <xf numFmtId="42" fontId="2" fillId="0" borderId="0" xfId="17" applyFont="1" applyBorder="1" applyAlignment="1">
      <alignment horizontal="right" vertical="top"/>
    </xf>
    <xf numFmtId="42" fontId="2" fillId="0" borderId="0" xfId="17" applyFont="1" applyBorder="1" applyAlignment="1">
      <alignment horizontal="left" vertical="top"/>
    </xf>
    <xf numFmtId="42" fontId="2" fillId="0" borderId="0" xfId="0" applyNumberFormat="1" applyFont="1" applyAlignment="1">
      <alignment horizontal="center" wrapText="1"/>
    </xf>
    <xf numFmtId="0" fontId="2" fillId="0" borderId="0" xfId="0" applyFont="1" applyBorder="1"/>
    <xf numFmtId="42" fontId="2" fillId="0" borderId="11" xfId="17" applyFont="1" applyBorder="1" applyAlignment="1">
      <alignment horizontal="left"/>
    </xf>
    <xf numFmtId="42" fontId="2" fillId="0" borderId="14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 applyAlignment="1">
      <alignment horizontal="center" wrapText="1"/>
    </xf>
    <xf numFmtId="42" fontId="2" fillId="0" borderId="13" xfId="0" applyNumberFormat="1" applyFont="1" applyBorder="1"/>
    <xf numFmtId="0" fontId="2" fillId="0" borderId="5" xfId="0" applyFont="1" applyBorder="1"/>
    <xf numFmtId="0" fontId="2" fillId="0" borderId="4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/>
    <xf numFmtId="0" fontId="0" fillId="2" borderId="1" xfId="0" applyFill="1" applyBorder="1"/>
    <xf numFmtId="0" fontId="10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 quotePrefix="1">
      <alignment horizontal="center"/>
    </xf>
    <xf numFmtId="0" fontId="3" fillId="0" borderId="1" xfId="0" applyFont="1" applyBorder="1"/>
    <xf numFmtId="0" fontId="0" fillId="0" borderId="2" xfId="0" applyFill="1" applyBorder="1"/>
    <xf numFmtId="0" fontId="0" fillId="0" borderId="1" xfId="0" applyFont="1" applyBorder="1"/>
    <xf numFmtId="0" fontId="0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" xfId="0" applyFont="1" applyBorder="1" quotePrefix="1"/>
    <xf numFmtId="0" fontId="2" fillId="0" borderId="3" xfId="0" applyFont="1" applyBorder="1" quotePrefix="1"/>
    <xf numFmtId="0" fontId="0" fillId="4" borderId="0" xfId="0" applyFill="1"/>
    <xf numFmtId="0" fontId="2" fillId="0" borderId="11" xfId="0" applyFont="1" applyBorder="1"/>
    <xf numFmtId="0" fontId="2" fillId="0" borderId="12" xfId="0" applyFont="1" applyFill="1" applyBorder="1"/>
    <xf numFmtId="42" fontId="2" fillId="0" borderId="12" xfId="17" applyFont="1" applyFill="1" applyBorder="1" applyAlignment="1">
      <alignment horizontal="center"/>
    </xf>
    <xf numFmtId="0" fontId="2" fillId="10" borderId="7" xfId="0" applyFont="1" applyFill="1" applyBorder="1" applyAlignment="1">
      <alignment horizontal="right"/>
    </xf>
    <xf numFmtId="0" fontId="0" fillId="10" borderId="7" xfId="0" applyFont="1" applyFill="1" applyBorder="1" applyAlignment="1">
      <alignment horizontal="center"/>
    </xf>
    <xf numFmtId="0" fontId="0" fillId="0" borderId="0" xfId="20" applyBorder="1" applyAlignment="1" applyProtection="1">
      <alignment horizontal="left"/>
      <protection locked="0"/>
    </xf>
    <xf numFmtId="0" fontId="12" fillId="0" borderId="0" xfId="0" applyFont="1" applyBorder="1"/>
    <xf numFmtId="0" fontId="0" fillId="0" borderId="0" xfId="20" applyBorder="1" applyProtection="1">
      <alignment/>
      <protection locked="0"/>
    </xf>
    <xf numFmtId="0" fontId="81" fillId="13" borderId="0" xfId="0" applyFont="1" applyFill="1" applyAlignment="1">
      <alignment horizontal="center"/>
    </xf>
    <xf numFmtId="0" fontId="2" fillId="0" borderId="11" xfId="20" applyFont="1" applyBorder="1" applyProtection="1">
      <alignment/>
      <protection locked="0"/>
    </xf>
    <xf numFmtId="0" fontId="11" fillId="0" borderId="14" xfId="20" applyFont="1" applyBorder="1" applyAlignment="1" applyProtection="1">
      <alignment horizontal="centerContinuous"/>
      <protection locked="0"/>
    </xf>
    <xf numFmtId="0" fontId="82" fillId="6" borderId="5" xfId="0" applyFont="1" applyFill="1" applyBorder="1" applyAlignment="1">
      <alignment horizontal="center" wrapText="1"/>
    </xf>
    <xf numFmtId="168" fontId="40" fillId="2" borderId="25" xfId="0" applyNumberFormat="1" applyFont="1" applyFill="1" applyBorder="1" applyAlignment="1" applyProtection="1">
      <alignment horizontal="center" textRotation="90"/>
      <protection locked="0"/>
    </xf>
    <xf numFmtId="167" fontId="2" fillId="2" borderId="25" xfId="0" applyNumberFormat="1" applyFont="1" applyFill="1" applyBorder="1" applyAlignment="1" applyProtection="1">
      <alignment vertical="top" wrapText="1"/>
      <protection locked="0"/>
    </xf>
    <xf numFmtId="0" fontId="7" fillId="0" borderId="6" xfId="0" applyFont="1" applyBorder="1" applyAlignment="1">
      <alignment horizontal="center"/>
    </xf>
    <xf numFmtId="0" fontId="25" fillId="0" borderId="6" xfId="0" applyFont="1" applyBorder="1"/>
    <xf numFmtId="0" fontId="10" fillId="0" borderId="6" xfId="0" applyFont="1" applyBorder="1"/>
    <xf numFmtId="0" fontId="25" fillId="0" borderId="6" xfId="0" applyFont="1" applyBorder="1" applyAlignment="1">
      <alignment horizontal="center"/>
    </xf>
    <xf numFmtId="166" fontId="40" fillId="0" borderId="6" xfId="18" applyNumberFormat="1" applyFont="1" applyBorder="1"/>
    <xf numFmtId="166" fontId="52" fillId="0" borderId="6" xfId="18" applyNumberFormat="1" applyFont="1" applyFill="1" applyBorder="1"/>
    <xf numFmtId="169" fontId="0" fillId="0" borderId="6" xfId="0" applyNumberFormat="1" applyBorder="1"/>
    <xf numFmtId="169" fontId="0" fillId="2" borderId="6" xfId="0" applyNumberFormat="1" applyFill="1" applyBorder="1"/>
    <xf numFmtId="14" fontId="2" fillId="2" borderId="6" xfId="0" applyNumberFormat="1" applyFont="1" applyFill="1" applyBorder="1" applyAlignment="1">
      <alignment horizontal="left"/>
    </xf>
    <xf numFmtId="169" fontId="6" fillId="5" borderId="6" xfId="0" applyNumberFormat="1" applyFont="1" applyFill="1" applyBorder="1"/>
    <xf numFmtId="14" fontId="6" fillId="5" borderId="6" xfId="0" applyNumberFormat="1" applyFont="1" applyFill="1" applyBorder="1" applyAlignment="1">
      <alignment horizontal="left"/>
    </xf>
    <xf numFmtId="164" fontId="6" fillId="0" borderId="6" xfId="0" applyNumberFormat="1" applyFont="1" applyBorder="1"/>
    <xf numFmtId="164" fontId="6" fillId="0" borderId="24" xfId="0" applyNumberFormat="1" applyFont="1" applyBorder="1"/>
    <xf numFmtId="166" fontId="6" fillId="0" borderId="6" xfId="18" applyNumberFormat="1" applyFont="1" applyBorder="1"/>
    <xf numFmtId="0" fontId="25" fillId="3" borderId="6" xfId="0" applyFont="1" applyFill="1" applyBorder="1"/>
    <xf numFmtId="164" fontId="26" fillId="0" borderId="6" xfId="0" applyNumberFormat="1" applyFont="1" applyBorder="1" applyAlignment="1">
      <alignment wrapText="1"/>
    </xf>
    <xf numFmtId="0" fontId="7" fillId="0" borderId="26" xfId="0" applyFont="1" applyBorder="1" applyAlignment="1">
      <alignment horizontal="center"/>
    </xf>
    <xf numFmtId="0" fontId="28" fillId="0" borderId="26" xfId="0" applyFont="1" applyBorder="1"/>
    <xf numFmtId="0" fontId="25" fillId="0" borderId="26" xfId="0" applyFont="1" applyBorder="1"/>
    <xf numFmtId="0" fontId="25" fillId="0" borderId="26" xfId="0" applyFont="1" applyBorder="1" applyAlignment="1">
      <alignment horizontal="center"/>
    </xf>
    <xf numFmtId="0" fontId="40" fillId="0" borderId="26" xfId="0" applyFont="1" applyBorder="1"/>
    <xf numFmtId="0" fontId="52" fillId="0" borderId="26" xfId="0" applyFont="1" applyFill="1" applyBorder="1"/>
    <xf numFmtId="169" fontId="0" fillId="0" borderId="26" xfId="0" applyNumberFormat="1" applyBorder="1"/>
    <xf numFmtId="169" fontId="0" fillId="2" borderId="26" xfId="0" applyNumberFormat="1" applyFill="1" applyBorder="1"/>
    <xf numFmtId="14" fontId="2" fillId="2" borderId="26" xfId="0" applyNumberFormat="1" applyFont="1" applyFill="1" applyBorder="1" applyAlignment="1">
      <alignment horizontal="left"/>
    </xf>
    <xf numFmtId="169" fontId="6" fillId="5" borderId="26" xfId="0" applyNumberFormat="1" applyFont="1" applyFill="1" applyBorder="1"/>
    <xf numFmtId="14" fontId="6" fillId="5" borderId="26" xfId="0" applyNumberFormat="1" applyFont="1" applyFill="1" applyBorder="1" applyAlignment="1">
      <alignment horizontal="left"/>
    </xf>
    <xf numFmtId="164" fontId="6" fillId="0" borderId="26" xfId="0" applyNumberFormat="1" applyFont="1" applyBorder="1"/>
    <xf numFmtId="164" fontId="6" fillId="0" borderId="27" xfId="0" applyNumberFormat="1" applyFont="1" applyBorder="1"/>
    <xf numFmtId="166" fontId="6" fillId="0" borderId="26" xfId="18" applyNumberFormat="1" applyFont="1" applyBorder="1"/>
    <xf numFmtId="0" fontId="25" fillId="3" borderId="26" xfId="0" applyFont="1" applyFill="1" applyBorder="1"/>
    <xf numFmtId="164" fontId="26" fillId="0" borderId="26" xfId="0" applyNumberFormat="1" applyFont="1" applyBorder="1" applyAlignment="1">
      <alignment wrapText="1"/>
    </xf>
    <xf numFmtId="166" fontId="40" fillId="0" borderId="26" xfId="18" applyNumberFormat="1" applyFont="1" applyBorder="1"/>
    <xf numFmtId="166" fontId="52" fillId="0" borderId="26" xfId="18" applyNumberFormat="1" applyFont="1" applyFill="1" applyBorder="1"/>
    <xf numFmtId="14" fontId="25" fillId="0" borderId="26" xfId="0" applyNumberFormat="1" applyFont="1" applyBorder="1"/>
    <xf numFmtId="164" fontId="26" fillId="0" borderId="26" xfId="0" applyNumberFormat="1" applyFont="1" applyBorder="1"/>
    <xf numFmtId="0" fontId="28" fillId="0" borderId="26" xfId="0" applyFont="1" applyFill="1" applyBorder="1"/>
    <xf numFmtId="0" fontId="68" fillId="0" borderId="26" xfId="0" applyFont="1" applyBorder="1"/>
    <xf numFmtId="0" fontId="70" fillId="0" borderId="26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69" fillId="0" borderId="26" xfId="0" applyFont="1" applyBorder="1"/>
    <xf numFmtId="0" fontId="69" fillId="0" borderId="26" xfId="0" applyFont="1" applyBorder="1" applyAlignment="1">
      <alignment horizontal="left"/>
    </xf>
    <xf numFmtId="0" fontId="71" fillId="0" borderId="26" xfId="0" applyFont="1" applyBorder="1"/>
    <xf numFmtId="14" fontId="36" fillId="2" borderId="26" xfId="0" applyNumberFormat="1" applyFont="1" applyFill="1" applyBorder="1" applyAlignment="1">
      <alignment horizontal="left"/>
    </xf>
    <xf numFmtId="0" fontId="77" fillId="0" borderId="26" xfId="0" applyFont="1" applyBorder="1"/>
    <xf numFmtId="0" fontId="72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9" fillId="0" borderId="26" xfId="0" applyFont="1" applyBorder="1"/>
    <xf numFmtId="14" fontId="2" fillId="2" borderId="26" xfId="0" applyNumberFormat="1" applyFont="1" applyFill="1" applyBorder="1" applyAlignment="1">
      <alignment horizontal="left"/>
    </xf>
    <xf numFmtId="0" fontId="25" fillId="0" borderId="26" xfId="0" applyFont="1" applyFill="1" applyBorder="1"/>
    <xf numFmtId="164" fontId="27" fillId="0" borderId="26" xfId="0" applyNumberFormat="1" applyFont="1" applyBorder="1"/>
    <xf numFmtId="0" fontId="69" fillId="0" borderId="26" xfId="0" applyFont="1" applyFill="1" applyBorder="1"/>
    <xf numFmtId="164" fontId="7" fillId="0" borderId="26" xfId="0" applyNumberFormat="1" applyFont="1" applyFill="1" applyBorder="1"/>
    <xf numFmtId="0" fontId="7" fillId="0" borderId="26" xfId="0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left"/>
    </xf>
    <xf numFmtId="0" fontId="14" fillId="0" borderId="28" xfId="0" applyFont="1" applyBorder="1"/>
    <xf numFmtId="0" fontId="14" fillId="0" borderId="28" xfId="0" applyFont="1" applyBorder="1" applyAlignment="1">
      <alignment horizontal="center"/>
    </xf>
    <xf numFmtId="0" fontId="42" fillId="0" borderId="28" xfId="0" applyFont="1" applyBorder="1"/>
    <xf numFmtId="0" fontId="50" fillId="0" borderId="28" xfId="0" applyFont="1" applyFill="1" applyBorder="1"/>
    <xf numFmtId="169" fontId="0" fillId="0" borderId="28" xfId="0" applyNumberFormat="1" applyBorder="1"/>
    <xf numFmtId="169" fontId="0" fillId="2" borderId="28" xfId="0" applyNumberFormat="1" applyFill="1" applyBorder="1"/>
    <xf numFmtId="14" fontId="2" fillId="2" borderId="28" xfId="0" applyNumberFormat="1" applyFont="1" applyFill="1" applyBorder="1" applyAlignment="1">
      <alignment horizontal="left"/>
    </xf>
    <xf numFmtId="169" fontId="6" fillId="5" borderId="28" xfId="0" applyNumberFormat="1" applyFont="1" applyFill="1" applyBorder="1"/>
    <xf numFmtId="14" fontId="6" fillId="5" borderId="28" xfId="0" applyNumberFormat="1" applyFont="1" applyFill="1" applyBorder="1" applyAlignment="1">
      <alignment horizontal="left"/>
    </xf>
    <xf numFmtId="0" fontId="25" fillId="0" borderId="28" xfId="0" applyFont="1" applyFill="1" applyBorder="1"/>
    <xf numFmtId="164" fontId="6" fillId="0" borderId="28" xfId="0" applyNumberFormat="1" applyFont="1" applyBorder="1"/>
    <xf numFmtId="164" fontId="6" fillId="0" borderId="29" xfId="0" applyNumberFormat="1" applyFont="1" applyBorder="1"/>
    <xf numFmtId="166" fontId="6" fillId="0" borderId="28" xfId="18" applyNumberFormat="1" applyFont="1" applyBorder="1"/>
    <xf numFmtId="0" fontId="14" fillId="3" borderId="28" xfId="0" applyFont="1" applyFill="1" applyBorder="1"/>
    <xf numFmtId="164" fontId="14" fillId="0" borderId="28" xfId="0" applyNumberFormat="1" applyFont="1" applyBorder="1"/>
    <xf numFmtId="0" fontId="3" fillId="4" borderId="30" xfId="0" applyFont="1" applyFill="1" applyBorder="1"/>
    <xf numFmtId="1" fontId="0" fillId="4" borderId="6" xfId="0" applyNumberFormat="1" applyFill="1" applyBorder="1" applyAlignment="1">
      <alignment vertical="top"/>
    </xf>
    <xf numFmtId="164" fontId="74" fillId="4" borderId="6" xfId="17" applyNumberFormat="1" applyFont="1" applyFill="1" applyBorder="1" applyAlignment="1">
      <alignment horizontal="center" vertical="top"/>
    </xf>
    <xf numFmtId="0" fontId="0" fillId="4" borderId="6" xfId="0" applyFill="1" applyBorder="1" applyAlignment="1">
      <alignment horizontal="center"/>
    </xf>
    <xf numFmtId="0" fontId="0" fillId="4" borderId="31" xfId="0" applyFill="1" applyBorder="1"/>
    <xf numFmtId="0" fontId="2" fillId="4" borderId="32" xfId="0" applyFont="1" applyFill="1" applyBorder="1" applyAlignment="1">
      <alignment vertical="top"/>
    </xf>
    <xf numFmtId="1" fontId="0" fillId="4" borderId="26" xfId="0" applyNumberFormat="1" applyFill="1" applyBorder="1" applyAlignment="1">
      <alignment vertical="top"/>
    </xf>
    <xf numFmtId="42" fontId="74" fillId="4" borderId="26" xfId="17" applyFont="1" applyFill="1" applyBorder="1" applyAlignment="1">
      <alignment horizontal="right" vertical="top"/>
    </xf>
    <xf numFmtId="0" fontId="0" fillId="4" borderId="26" xfId="17" applyNumberFormat="1" applyFont="1" applyFill="1" applyBorder="1" applyAlignment="1">
      <alignment horizontal="center" vertical="top"/>
    </xf>
    <xf numFmtId="0" fontId="0" fillId="4" borderId="26" xfId="0" applyNumberFormat="1" applyFon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32" xfId="0" applyFont="1" applyFill="1" applyBorder="1" applyAlignment="1">
      <alignment horizontal="left" vertical="top"/>
    </xf>
    <xf numFmtId="0" fontId="20" fillId="4" borderId="32" xfId="0" applyFont="1" applyFill="1" applyBorder="1" applyAlignment="1">
      <alignment vertical="top"/>
    </xf>
    <xf numFmtId="42" fontId="0" fillId="4" borderId="26" xfId="17" applyFill="1" applyBorder="1" applyAlignment="1">
      <alignment horizontal="right" vertical="top"/>
    </xf>
    <xf numFmtId="0" fontId="2" fillId="4" borderId="32" xfId="0" applyFont="1" applyFill="1" applyBorder="1" applyAlignment="1">
      <alignment horizontal="left" vertical="top"/>
    </xf>
    <xf numFmtId="0" fontId="2" fillId="10" borderId="32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1" fontId="0" fillId="0" borderId="26" xfId="0" applyNumberFormat="1" applyFill="1" applyBorder="1" applyAlignment="1">
      <alignment vertical="top"/>
    </xf>
    <xf numFmtId="42" fontId="76" fillId="0" borderId="26" xfId="17" applyFont="1" applyFill="1" applyBorder="1" applyAlignment="1">
      <alignment horizontal="right" vertical="top"/>
    </xf>
    <xf numFmtId="0" fontId="76" fillId="0" borderId="26" xfId="17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Border="1"/>
    <xf numFmtId="0" fontId="0" fillId="0" borderId="33" xfId="0" applyBorder="1"/>
    <xf numFmtId="0" fontId="2" fillId="0" borderId="32" xfId="0" applyFont="1" applyFill="1" applyBorder="1" applyAlignment="1">
      <alignment vertical="top"/>
    </xf>
    <xf numFmtId="44" fontId="0" fillId="0" borderId="26" xfId="16" applyFill="1" applyBorder="1" applyAlignment="1" applyProtection="1">
      <alignment vertical="top"/>
      <protection locked="0"/>
    </xf>
    <xf numFmtId="42" fontId="0" fillId="0" borderId="26" xfId="17" applyFill="1" applyBorder="1" applyAlignment="1">
      <alignment horizontal="right" vertical="top"/>
    </xf>
    <xf numFmtId="0" fontId="0" fillId="0" borderId="26" xfId="17" applyNumberFormat="1" applyFont="1" applyFill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32" xfId="0" applyFont="1" applyFill="1" applyBorder="1" applyAlignment="1">
      <alignment vertical="top"/>
    </xf>
    <xf numFmtId="0" fontId="3" fillId="4" borderId="32" xfId="0" applyFont="1" applyFill="1" applyBorder="1" applyAlignment="1">
      <alignment vertical="top"/>
    </xf>
    <xf numFmtId="44" fontId="0" fillId="4" borderId="26" xfId="16" applyFont="1" applyFill="1" applyBorder="1" applyAlignment="1" applyProtection="1">
      <alignment vertical="top"/>
      <protection locked="0"/>
    </xf>
    <xf numFmtId="0" fontId="75" fillId="4" borderId="32" xfId="0" applyFont="1" applyFill="1" applyBorder="1" applyAlignment="1">
      <alignment vertical="top"/>
    </xf>
    <xf numFmtId="44" fontId="0" fillId="4" borderId="26" xfId="16" applyFill="1" applyBorder="1" applyAlignment="1" applyProtection="1">
      <alignment vertical="top"/>
      <protection locked="0"/>
    </xf>
    <xf numFmtId="44" fontId="0" fillId="0" borderId="26" xfId="16" applyFont="1" applyFill="1" applyBorder="1" applyAlignment="1" applyProtection="1">
      <alignment vertical="top"/>
      <protection locked="0"/>
    </xf>
    <xf numFmtId="42" fontId="2" fillId="0" borderId="26" xfId="17" applyFont="1" applyFill="1" applyBorder="1" applyAlignment="1">
      <alignment horizontal="right" vertical="top"/>
    </xf>
    <xf numFmtId="0" fontId="0" fillId="0" borderId="26" xfId="20" applyNumberFormat="1" applyFont="1" applyBorder="1" applyAlignment="1" applyProtection="1">
      <alignment horizontal="center" vertical="top"/>
      <protection locked="0"/>
    </xf>
    <xf numFmtId="0" fontId="0" fillId="0" borderId="32" xfId="0" applyFont="1" applyFill="1" applyBorder="1" applyAlignment="1">
      <alignment horizontal="left" vertical="top"/>
    </xf>
    <xf numFmtId="42" fontId="20" fillId="0" borderId="26" xfId="17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left" vertical="top" wrapText="1"/>
    </xf>
    <xf numFmtId="1" fontId="0" fillId="0" borderId="26" xfId="0" applyNumberFormat="1" applyFill="1" applyBorder="1" applyAlignment="1">
      <alignment vertical="top" wrapText="1"/>
    </xf>
    <xf numFmtId="0" fontId="2" fillId="0" borderId="32" xfId="0" applyFont="1" applyFill="1" applyBorder="1" applyAlignment="1">
      <alignment horizontal="left" vertical="top"/>
    </xf>
    <xf numFmtId="0" fontId="0" fillId="0" borderId="26" xfId="0" applyNumberFormat="1" applyFont="1" applyBorder="1" applyAlignment="1">
      <alignment horizontal="center" wrapText="1"/>
    </xf>
    <xf numFmtId="0" fontId="0" fillId="11" borderId="26" xfId="0" applyNumberFormat="1" applyFont="1" applyFill="1" applyBorder="1" applyAlignment="1">
      <alignment horizontal="center" vertical="top"/>
    </xf>
    <xf numFmtId="0" fontId="0" fillId="4" borderId="32" xfId="0" applyFill="1" applyBorder="1"/>
    <xf numFmtId="0" fontId="0" fillId="11" borderId="26" xfId="0" applyNumberFormat="1" applyFont="1" applyFill="1" applyBorder="1" applyAlignment="1">
      <alignment horizontal="center"/>
    </xf>
    <xf numFmtId="0" fontId="3" fillId="0" borderId="32" xfId="0" applyFont="1" applyBorder="1"/>
    <xf numFmtId="0" fontId="0" fillId="0" borderId="26" xfId="0" applyNumberFormat="1" applyFont="1" applyBorder="1" applyAlignment="1">
      <alignment horizontal="center"/>
    </xf>
    <xf numFmtId="0" fontId="0" fillId="0" borderId="32" xfId="0" applyBorder="1"/>
    <xf numFmtId="0" fontId="0" fillId="0" borderId="26" xfId="0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applyFont="1" applyBorder="1" applyAlignment="1">
      <alignment horizontal="center"/>
    </xf>
    <xf numFmtId="0" fontId="0" fillId="0" borderId="36" xfId="0" applyBorder="1"/>
    <xf numFmtId="164" fontId="2" fillId="10" borderId="26" xfId="17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42" fontId="0" fillId="4" borderId="33" xfId="17" applyFont="1" applyFill="1" applyBorder="1" applyAlignment="1">
      <alignment horizontal="left" vertical="top"/>
    </xf>
    <xf numFmtId="42" fontId="76" fillId="0" borderId="33" xfId="17" applyFont="1" applyFill="1" applyBorder="1" applyAlignment="1">
      <alignment horizontal="left" vertical="top"/>
    </xf>
    <xf numFmtId="42" fontId="0" fillId="0" borderId="33" xfId="17" applyFont="1" applyFill="1" applyBorder="1" applyAlignment="1">
      <alignment horizontal="left" vertical="top"/>
    </xf>
    <xf numFmtId="42" fontId="2" fillId="4" borderId="33" xfId="17" applyFont="1" applyFill="1" applyBorder="1" applyAlignment="1">
      <alignment horizontal="left" vertical="top"/>
    </xf>
    <xf numFmtId="42" fontId="2" fillId="0" borderId="33" xfId="17" applyFont="1" applyFill="1" applyBorder="1" applyAlignment="1">
      <alignment horizontal="left" vertical="top"/>
    </xf>
    <xf numFmtId="42" fontId="0" fillId="0" borderId="33" xfId="17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4" borderId="24" xfId="0" applyFill="1" applyBorder="1"/>
    <xf numFmtId="0" fontId="0" fillId="4" borderId="27" xfId="0" applyFill="1" applyBorder="1"/>
    <xf numFmtId="0" fontId="0" fillId="0" borderId="27" xfId="0" applyBorder="1"/>
    <xf numFmtId="164" fontId="0" fillId="4" borderId="31" xfId="0" applyNumberFormat="1" applyFont="1" applyFill="1" applyBorder="1" applyAlignment="1">
      <alignment horizontal="center"/>
    </xf>
    <xf numFmtId="164" fontId="0" fillId="4" borderId="33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10" borderId="1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0" fillId="4" borderId="2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70" fillId="0" borderId="26" xfId="0" applyFont="1" applyBorder="1" applyAlignment="1">
      <alignment horizontal="left"/>
    </xf>
    <xf numFmtId="0" fontId="72" fillId="0" borderId="26" xfId="0" applyFont="1" applyBorder="1" applyAlignment="1">
      <alignment horizontal="left"/>
    </xf>
    <xf numFmtId="0" fontId="72" fillId="0" borderId="26" xfId="0" applyFont="1" applyBorder="1"/>
    <xf numFmtId="0" fontId="7" fillId="0" borderId="26" xfId="0" applyFont="1" applyBorder="1"/>
    <xf numFmtId="0" fontId="7" fillId="0" borderId="27" xfId="0" applyFont="1" applyBorder="1" applyAlignment="1">
      <alignment horizontal="center"/>
    </xf>
    <xf numFmtId="0" fontId="84" fillId="0" borderId="38" xfId="0" applyFont="1" applyBorder="1" applyAlignment="1">
      <alignment horizontal="center" textRotation="90" wrapText="1"/>
    </xf>
    <xf numFmtId="0" fontId="14" fillId="4" borderId="37" xfId="0" applyFont="1" applyFill="1" applyBorder="1"/>
    <xf numFmtId="0" fontId="25" fillId="0" borderId="24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7" xfId="0" applyFont="1" applyBorder="1" applyAlignment="1" quotePrefix="1">
      <alignment horizontal="center"/>
    </xf>
    <xf numFmtId="0" fontId="14" fillId="0" borderId="37" xfId="0" applyFont="1" applyBorder="1" applyAlignment="1">
      <alignment horizontal="center"/>
    </xf>
    <xf numFmtId="0" fontId="17" fillId="14" borderId="39" xfId="0" applyFont="1" applyFill="1" applyBorder="1" applyAlignment="1">
      <alignment horizontal="center" textRotation="90" wrapText="1"/>
    </xf>
    <xf numFmtId="0" fontId="84" fillId="2" borderId="39" xfId="0" applyFont="1" applyFill="1" applyBorder="1" applyAlignment="1">
      <alignment horizontal="center" textRotation="90" wrapText="1"/>
    </xf>
    <xf numFmtId="0" fontId="7" fillId="2" borderId="33" xfId="0" applyFont="1" applyFill="1" applyBorder="1" applyAlignment="1">
      <alignment horizontal="center"/>
    </xf>
    <xf numFmtId="0" fontId="14" fillId="14" borderId="36" xfId="0" applyFont="1" applyFill="1" applyBorder="1"/>
    <xf numFmtId="9" fontId="7" fillId="14" borderId="31" xfId="0" applyNumberFormat="1" applyFont="1" applyFill="1" applyBorder="1" applyAlignment="1">
      <alignment horizontal="center" wrapText="1"/>
    </xf>
    <xf numFmtId="9" fontId="7" fillId="14" borderId="33" xfId="0" applyNumberFormat="1" applyFont="1" applyFill="1" applyBorder="1" applyAlignment="1">
      <alignment horizontal="center" wrapText="1"/>
    </xf>
    <xf numFmtId="9" fontId="7" fillId="14" borderId="33" xfId="0" applyNumberFormat="1" applyFont="1" applyFill="1" applyBorder="1" applyAlignment="1">
      <alignment horizontal="center"/>
    </xf>
    <xf numFmtId="9" fontId="14" fillId="14" borderId="36" xfId="0" applyNumberFormat="1" applyFont="1" applyFill="1" applyBorder="1" applyAlignment="1">
      <alignment horizontal="center"/>
    </xf>
    <xf numFmtId="9" fontId="14" fillId="14" borderId="3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2" borderId="33" xfId="0" applyFont="1" applyFill="1" applyBorder="1" applyAlignment="1" quotePrefix="1">
      <alignment horizontal="center"/>
    </xf>
    <xf numFmtId="0" fontId="14" fillId="2" borderId="36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textRotation="9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4" fillId="14" borderId="33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1" fillId="14" borderId="40" xfId="0" applyFont="1" applyFill="1" applyBorder="1" applyAlignment="1">
      <alignment horizontal="center" vertical="center"/>
    </xf>
    <xf numFmtId="0" fontId="1" fillId="14" borderId="41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1" fillId="15" borderId="40" xfId="0" applyFont="1" applyFill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0" fontId="1" fillId="15" borderId="42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horizontal="center" vertical="center"/>
    </xf>
    <xf numFmtId="0" fontId="1" fillId="16" borderId="42" xfId="0" applyFont="1" applyFill="1" applyBorder="1" applyAlignment="1">
      <alignment horizontal="center" vertical="center"/>
    </xf>
    <xf numFmtId="0" fontId="1" fillId="17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14" borderId="44" xfId="0" applyFont="1" applyFill="1" applyBorder="1" applyAlignment="1">
      <alignment horizontal="center" vertical="center"/>
    </xf>
    <xf numFmtId="0" fontId="1" fillId="14" borderId="45" xfId="0" applyFont="1" applyFill="1" applyBorder="1" applyAlignment="1">
      <alignment horizontal="center" vertical="center"/>
    </xf>
    <xf numFmtId="0" fontId="1" fillId="14" borderId="46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47" xfId="0" applyFont="1" applyFill="1" applyBorder="1" applyAlignment="1">
      <alignment horizontal="center" vertical="center"/>
    </xf>
    <xf numFmtId="0" fontId="1" fillId="17" borderId="44" xfId="0" applyFont="1" applyFill="1" applyBorder="1" applyAlignment="1">
      <alignment horizontal="center" vertical="center"/>
    </xf>
    <xf numFmtId="0" fontId="1" fillId="17" borderId="45" xfId="0" applyFont="1" applyFill="1" applyBorder="1" applyAlignment="1">
      <alignment horizontal="center" vertical="center"/>
    </xf>
    <xf numFmtId="0" fontId="1" fillId="17" borderId="46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47" xfId="0" applyFont="1" applyFill="1" applyBorder="1" applyAlignment="1">
      <alignment horizontal="center" vertical="center"/>
    </xf>
    <xf numFmtId="0" fontId="1" fillId="17" borderId="41" xfId="0" applyFont="1" applyFill="1" applyBorder="1" applyAlignment="1">
      <alignment horizontal="center" vertical="center"/>
    </xf>
    <xf numFmtId="0" fontId="1" fillId="17" borderId="42" xfId="0" applyFont="1" applyFill="1" applyBorder="1" applyAlignment="1">
      <alignment horizontal="center" vertical="center"/>
    </xf>
    <xf numFmtId="0" fontId="1" fillId="17" borderId="48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5" borderId="44" xfId="0" applyFont="1" applyFill="1" applyBorder="1" applyAlignment="1">
      <alignment horizontal="center" vertical="center"/>
    </xf>
    <xf numFmtId="0" fontId="1" fillId="15" borderId="45" xfId="0" applyFont="1" applyFill="1" applyBorder="1" applyAlignment="1">
      <alignment horizontal="center" vertical="center"/>
    </xf>
    <xf numFmtId="0" fontId="1" fillId="15" borderId="46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47" xfId="0" applyFont="1" applyFill="1" applyBorder="1" applyAlignment="1">
      <alignment horizontal="center" vertical="center"/>
    </xf>
    <xf numFmtId="0" fontId="1" fillId="16" borderId="44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0" fontId="1" fillId="16" borderId="46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14" borderId="48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5" borderId="48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165" fontId="0" fillId="0" borderId="0" xfId="0" applyNumberFormat="1"/>
    <xf numFmtId="0" fontId="70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3" borderId="0" xfId="0" applyFont="1" applyFill="1" applyBorder="1"/>
    <xf numFmtId="164" fontId="26" fillId="0" borderId="0" xfId="0" applyNumberFormat="1" applyFont="1" applyBorder="1"/>
    <xf numFmtId="164" fontId="27" fillId="0" borderId="0" xfId="0" applyNumberFormat="1" applyFont="1" applyBorder="1"/>
    <xf numFmtId="164" fontId="7" fillId="0" borderId="0" xfId="0" applyNumberFormat="1" applyFont="1" applyFill="1" applyBorder="1"/>
    <xf numFmtId="166" fontId="6" fillId="0" borderId="1" xfId="18" applyNumberFormat="1" applyFont="1" applyBorder="1"/>
    <xf numFmtId="9" fontId="26" fillId="14" borderId="33" xfId="0" applyNumberFormat="1" applyFont="1" applyFill="1" applyBorder="1" applyAlignment="1">
      <alignment horizontal="center"/>
    </xf>
    <xf numFmtId="1" fontId="37" fillId="0" borderId="0" xfId="0" applyNumberFormat="1" applyFont="1" applyFill="1" applyBorder="1"/>
    <xf numFmtId="1" fontId="37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1" fontId="39" fillId="0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/>
    <xf numFmtId="1" fontId="36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/>
    <xf numFmtId="164" fontId="0" fillId="0" borderId="0" xfId="0" applyNumberFormat="1" applyFont="1"/>
    <xf numFmtId="0" fontId="0" fillId="0" borderId="0" xfId="0" applyFont="1"/>
    <xf numFmtId="0" fontId="85" fillId="0" borderId="0" xfId="0" applyFont="1"/>
    <xf numFmtId="0" fontId="81" fillId="0" borderId="0" xfId="0" applyFont="1" applyFill="1" applyAlignment="1">
      <alignment horizontal="center"/>
    </xf>
    <xf numFmtId="169" fontId="2" fillId="0" borderId="0" xfId="0" applyNumberFormat="1" applyFont="1"/>
    <xf numFmtId="169" fontId="0" fillId="2" borderId="0" xfId="0" applyNumberFormat="1" applyFont="1" applyFill="1"/>
    <xf numFmtId="14" fontId="2" fillId="2" borderId="0" xfId="0" applyNumberFormat="1" applyFont="1" applyFill="1" applyAlignment="1">
      <alignment horizontal="left"/>
    </xf>
    <xf numFmtId="0" fontId="0" fillId="0" borderId="27" xfId="0" applyFont="1" applyBorder="1"/>
    <xf numFmtId="0" fontId="0" fillId="0" borderId="27" xfId="0" applyFont="1" applyBorder="1" applyAlignment="1">
      <alignment horizontal="center"/>
    </xf>
    <xf numFmtId="0" fontId="0" fillId="0" borderId="33" xfId="0" applyFill="1" applyBorder="1" applyAlignment="1">
      <alignment horizontal="left"/>
    </xf>
    <xf numFmtId="164" fontId="0" fillId="0" borderId="33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18" borderId="33" xfId="0" applyFont="1" applyFill="1" applyBorder="1" applyAlignment="1">
      <alignment horizontal="left"/>
    </xf>
    <xf numFmtId="0" fontId="0" fillId="18" borderId="26" xfId="0" applyNumberFormat="1" applyFont="1" applyFill="1" applyBorder="1" applyAlignment="1">
      <alignment horizontal="center"/>
    </xf>
    <xf numFmtId="0" fontId="0" fillId="18" borderId="26" xfId="0" applyNumberFormat="1" applyFont="1" applyFill="1" applyBorder="1" applyAlignment="1">
      <alignment horizontal="center" vertical="top"/>
    </xf>
    <xf numFmtId="164" fontId="0" fillId="18" borderId="33" xfId="0" applyNumberFormat="1" applyFont="1" applyFill="1" applyBorder="1" applyAlignment="1">
      <alignment horizontal="center"/>
    </xf>
    <xf numFmtId="0" fontId="0" fillId="18" borderId="27" xfId="0" applyFill="1" applyBorder="1"/>
    <xf numFmtId="0" fontId="0" fillId="18" borderId="26" xfId="0" applyFill="1" applyBorder="1"/>
    <xf numFmtId="0" fontId="0" fillId="18" borderId="33" xfId="0" applyFill="1" applyBorder="1" applyAlignment="1">
      <alignment horizontal="left"/>
    </xf>
    <xf numFmtId="0" fontId="3" fillId="18" borderId="32" xfId="0" applyFont="1" applyFill="1" applyBorder="1"/>
    <xf numFmtId="0" fontId="0" fillId="18" borderId="32" xfId="0" applyFill="1" applyBorder="1"/>
    <xf numFmtId="0" fontId="3" fillId="18" borderId="32" xfId="0" applyFont="1" applyFill="1" applyBorder="1" applyAlignment="1">
      <alignment horizontal="left" vertical="top"/>
    </xf>
    <xf numFmtId="1" fontId="0" fillId="18" borderId="26" xfId="0" applyNumberFormat="1" applyFill="1" applyBorder="1" applyAlignment="1">
      <alignment vertical="top"/>
    </xf>
    <xf numFmtId="42" fontId="2" fillId="18" borderId="26" xfId="17" applyFont="1" applyFill="1" applyBorder="1" applyAlignment="1">
      <alignment horizontal="right" vertical="top"/>
    </xf>
    <xf numFmtId="0" fontId="0" fillId="18" borderId="27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2" fillId="18" borderId="32" xfId="0" applyFont="1" applyFill="1" applyBorder="1" applyAlignment="1">
      <alignment horizontal="left" vertical="top"/>
    </xf>
    <xf numFmtId="0" fontId="0" fillId="18" borderId="26" xfId="17" applyNumberFormat="1" applyFont="1" applyFill="1" applyBorder="1" applyAlignment="1">
      <alignment horizontal="center" vertical="top"/>
    </xf>
    <xf numFmtId="0" fontId="0" fillId="18" borderId="27" xfId="0" applyFont="1" applyFill="1" applyBorder="1"/>
    <xf numFmtId="0" fontId="2" fillId="0" borderId="8" xfId="0" applyFont="1" applyBorder="1" applyAlignment="1">
      <alignment horizontal="center"/>
    </xf>
    <xf numFmtId="0" fontId="0" fillId="4" borderId="33" xfId="0" applyNumberFormat="1" applyFont="1" applyFill="1" applyBorder="1" applyAlignment="1">
      <alignment horizontal="center"/>
    </xf>
    <xf numFmtId="0" fontId="0" fillId="4" borderId="33" xfId="0" applyNumberFormat="1" applyFont="1" applyFill="1" applyBorder="1" applyAlignment="1">
      <alignment horizontal="center" vertical="top" wrapText="1"/>
    </xf>
    <xf numFmtId="0" fontId="0" fillId="4" borderId="33" xfId="0" applyNumberFormat="1" applyFont="1" applyFill="1" applyBorder="1" applyAlignment="1">
      <alignment horizontal="center" vertical="top"/>
    </xf>
    <xf numFmtId="0" fontId="0" fillId="0" borderId="33" xfId="0" applyNumberFormat="1" applyFont="1" applyFill="1" applyBorder="1" applyAlignment="1">
      <alignment horizontal="center" vertical="top"/>
    </xf>
    <xf numFmtId="0" fontId="0" fillId="18" borderId="33" xfId="0" applyNumberFormat="1" applyFont="1" applyFill="1" applyBorder="1" applyAlignment="1">
      <alignment horizontal="center"/>
    </xf>
    <xf numFmtId="0" fontId="0" fillId="18" borderId="33" xfId="0" applyNumberFormat="1" applyFont="1" applyFill="1" applyBorder="1" applyAlignment="1">
      <alignment horizontal="center" vertical="top"/>
    </xf>
    <xf numFmtId="0" fontId="0" fillId="0" borderId="33" xfId="0" applyNumberFormat="1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11" borderId="33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3" xfId="0" applyNumberFormat="1" applyFont="1" applyBorder="1" applyAlignment="1">
      <alignment horizontal="center" wrapText="1"/>
    </xf>
    <xf numFmtId="0" fontId="0" fillId="11" borderId="33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/>
    <xf numFmtId="164" fontId="6" fillId="0" borderId="0" xfId="0" applyNumberFormat="1" applyFont="1" applyFill="1"/>
    <xf numFmtId="166" fontId="6" fillId="0" borderId="0" xfId="18" applyNumberFormat="1" applyFont="1" applyFill="1"/>
    <xf numFmtId="0" fontId="28" fillId="19" borderId="26" xfId="0" applyFont="1" applyFill="1" applyBorder="1"/>
    <xf numFmtId="0" fontId="25" fillId="19" borderId="26" xfId="0" applyFont="1" applyFill="1" applyBorder="1"/>
    <xf numFmtId="166" fontId="40" fillId="19" borderId="26" xfId="18" applyNumberFormat="1" applyFont="1" applyFill="1" applyBorder="1"/>
    <xf numFmtId="166" fontId="52" fillId="19" borderId="26" xfId="18" applyNumberFormat="1" applyFont="1" applyFill="1" applyBorder="1"/>
    <xf numFmtId="169" fontId="0" fillId="19" borderId="26" xfId="0" applyNumberFormat="1" applyFill="1" applyBorder="1"/>
    <xf numFmtId="0" fontId="69" fillId="19" borderId="26" xfId="0" applyFont="1" applyFill="1" applyBorder="1"/>
    <xf numFmtId="14" fontId="2" fillId="19" borderId="26" xfId="0" applyNumberFormat="1" applyFont="1" applyFill="1" applyBorder="1" applyAlignment="1">
      <alignment horizontal="left"/>
    </xf>
    <xf numFmtId="14" fontId="36" fillId="19" borderId="26" xfId="0" applyNumberFormat="1" applyFont="1" applyFill="1" applyBorder="1" applyAlignment="1">
      <alignment horizontal="left"/>
    </xf>
    <xf numFmtId="166" fontId="6" fillId="19" borderId="26" xfId="18" applyNumberFormat="1" applyFont="1" applyFill="1" applyBorder="1"/>
    <xf numFmtId="9" fontId="7" fillId="19" borderId="33" xfId="0" applyNumberFormat="1" applyFont="1" applyFill="1" applyBorder="1" applyAlignment="1">
      <alignment horizontal="center"/>
    </xf>
    <xf numFmtId="0" fontId="25" fillId="19" borderId="33" xfId="0" applyFont="1" applyFill="1" applyBorder="1" applyAlignment="1" quotePrefix="1">
      <alignment horizontal="center"/>
    </xf>
    <xf numFmtId="166" fontId="6" fillId="20" borderId="26" xfId="18" applyNumberFormat="1" applyFont="1" applyFill="1" applyBorder="1"/>
    <xf numFmtId="14" fontId="2" fillId="19" borderId="26" xfId="0" applyNumberFormat="1" applyFont="1" applyFill="1" applyBorder="1" applyAlignment="1">
      <alignment horizontal="left"/>
    </xf>
    <xf numFmtId="0" fontId="85" fillId="0" borderId="26" xfId="0" applyFont="1" applyBorder="1"/>
    <xf numFmtId="166" fontId="6" fillId="19" borderId="0" xfId="18" applyNumberFormat="1" applyFont="1" applyFill="1"/>
    <xf numFmtId="0" fontId="69" fillId="19" borderId="0" xfId="0" applyFont="1" applyFill="1"/>
    <xf numFmtId="0" fontId="25" fillId="19" borderId="0" xfId="0" applyFont="1" applyFill="1" applyAlignment="1">
      <alignment horizontal="center"/>
    </xf>
    <xf numFmtId="166" fontId="40" fillId="19" borderId="0" xfId="18" applyNumberFormat="1" applyFont="1" applyFill="1"/>
    <xf numFmtId="166" fontId="52" fillId="19" borderId="0" xfId="18" applyNumberFormat="1" applyFont="1" applyFill="1"/>
    <xf numFmtId="169" fontId="0" fillId="19" borderId="0" xfId="0" applyNumberFormat="1" applyFill="1"/>
    <xf numFmtId="14" fontId="2" fillId="19" borderId="0" xfId="0" applyNumberFormat="1" applyFont="1" applyFill="1" applyAlignment="1">
      <alignment horizontal="left"/>
    </xf>
    <xf numFmtId="0" fontId="7" fillId="19" borderId="0" xfId="0" applyFont="1" applyFill="1" applyAlignment="1">
      <alignment horizontal="center"/>
    </xf>
    <xf numFmtId="0" fontId="28" fillId="19" borderId="0" xfId="0" applyFont="1" applyFill="1"/>
    <xf numFmtId="0" fontId="25" fillId="19" borderId="0" xfId="0" applyFont="1" applyFill="1"/>
    <xf numFmtId="0" fontId="71" fillId="19" borderId="0" xfId="0" applyFont="1" applyFill="1"/>
    <xf numFmtId="14" fontId="36" fillId="19" borderId="0" xfId="0" applyNumberFormat="1" applyFont="1" applyFill="1" applyAlignment="1">
      <alignment horizontal="left"/>
    </xf>
    <xf numFmtId="0" fontId="25" fillId="19" borderId="33" xfId="0" applyFont="1" applyFill="1" applyBorder="1" applyAlignment="1">
      <alignment horizontal="center"/>
    </xf>
    <xf numFmtId="166" fontId="86" fillId="19" borderId="0" xfId="18" applyNumberFormat="1" applyFont="1" applyFill="1"/>
    <xf numFmtId="169" fontId="0" fillId="19" borderId="0" xfId="0" applyNumberFormat="1" applyFont="1" applyFill="1"/>
    <xf numFmtId="14" fontId="2" fillId="19" borderId="0" xfId="0" applyNumberFormat="1" applyFont="1" applyFill="1" applyAlignment="1">
      <alignment horizontal="left"/>
    </xf>
    <xf numFmtId="0" fontId="0" fillId="19" borderId="27" xfId="0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33" xfId="0" applyFill="1" applyBorder="1"/>
    <xf numFmtId="0" fontId="85" fillId="19" borderId="0" xfId="0" applyFont="1" applyFill="1"/>
    <xf numFmtId="0" fontId="24" fillId="19" borderId="0" xfId="0" applyFont="1" applyFill="1" applyAlignment="1">
      <alignment horizontal="center"/>
    </xf>
    <xf numFmtId="166" fontId="6" fillId="20" borderId="0" xfId="18" applyNumberFormat="1" applyFont="1" applyFill="1"/>
    <xf numFmtId="0" fontId="87" fillId="0" borderId="0" xfId="0" applyFont="1"/>
    <xf numFmtId="0" fontId="88" fillId="0" borderId="0" xfId="0" applyFont="1"/>
    <xf numFmtId="0" fontId="89" fillId="0" borderId="0" xfId="0" applyFont="1" applyAlignment="1">
      <alignment horizontal="center"/>
    </xf>
    <xf numFmtId="166" fontId="90" fillId="0" borderId="0" xfId="18" applyNumberFormat="1" applyFont="1"/>
    <xf numFmtId="166" fontId="91" fillId="0" borderId="0" xfId="18" applyNumberFormat="1" applyFont="1" applyFill="1"/>
    <xf numFmtId="169" fontId="92" fillId="0" borderId="0" xfId="0" applyNumberFormat="1" applyFont="1"/>
    <xf numFmtId="169" fontId="92" fillId="2" borderId="0" xfId="0" applyNumberFormat="1" applyFont="1" applyFill="1"/>
    <xf numFmtId="14" fontId="93" fillId="2" borderId="0" xfId="0" applyNumberFormat="1" applyFont="1" applyFill="1" applyAlignment="1">
      <alignment horizontal="left"/>
    </xf>
    <xf numFmtId="166" fontId="6" fillId="0" borderId="26" xfId="18" applyNumberFormat="1" applyFont="1" applyFill="1" applyBorder="1"/>
    <xf numFmtId="166" fontId="31" fillId="20" borderId="0" xfId="18" applyNumberFormat="1" applyFont="1" applyFill="1" applyBorder="1"/>
    <xf numFmtId="164" fontId="60" fillId="20" borderId="5" xfId="0" applyNumberFormat="1" applyFont="1" applyFill="1" applyBorder="1"/>
    <xf numFmtId="166" fontId="6" fillId="20" borderId="0" xfId="18" applyNumberFormat="1" applyFont="1" applyFill="1" applyBorder="1"/>
    <xf numFmtId="166" fontId="6" fillId="19" borderId="0" xfId="18" applyNumberFormat="1" applyFont="1" applyFill="1" applyBorder="1"/>
    <xf numFmtId="164" fontId="32" fillId="21" borderId="2" xfId="0" applyNumberFormat="1" applyFont="1" applyFill="1" applyBorder="1"/>
    <xf numFmtId="166" fontId="31" fillId="21" borderId="0" xfId="18" applyNumberFormat="1" applyFont="1" applyFill="1" applyBorder="1"/>
    <xf numFmtId="164" fontId="60" fillId="21" borderId="5" xfId="0" applyNumberFormat="1" applyFont="1" applyFill="1" applyBorder="1"/>
    <xf numFmtId="0" fontId="7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Job 1501and1550_2007ETC_Cost Basis-Fnl" xfId="20"/>
  </cellStyles>
  <dxfs count="33"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  <dxf>
      <fill>
        <patternFill patternType="darkHorizontal"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28575</xdr:rowOff>
    </xdr:from>
    <xdr:to>
      <xdr:col>1</xdr:col>
      <xdr:colOff>4181475</xdr:colOff>
      <xdr:row>10</xdr:row>
      <xdr:rowOff>28575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7650" y="1981200"/>
          <a:ext cx="5524500" cy="3124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Includes the analytical  and CAD design of the support structures associated with the Magnet upgrade activities.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Scope includes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1200-Vacuum Vessel &amp; Structural Support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1201-Outer TF Structure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1202-PF2  Support Structure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1203-PF3 Support Structure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1204-PF4-5 Leads, Radial Support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1205-Umbrella Reinforcement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1206-Pedestal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1207-Vacuum Vessel Leg's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1208 - PF4 PF5 Verticle Support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1220-Misc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Includes the procurement and fabrication of these structures.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Does not include installation costs.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31</xdr:row>
      <xdr:rowOff>38100</xdr:rowOff>
    </xdr:from>
    <xdr:to>
      <xdr:col>28</xdr:col>
      <xdr:colOff>304800</xdr:colOff>
      <xdr:row>33</xdr:row>
      <xdr:rowOff>9525</xdr:rowOff>
    </xdr:to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6934200" y="7429500"/>
          <a:ext cx="6362700" cy="314325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Item 22: Non project related activity, but personnel not available for project effort, for example: safety training.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41</xdr:col>
      <xdr:colOff>323850</xdr:colOff>
      <xdr:row>154</xdr:row>
      <xdr:rowOff>133350</xdr:rowOff>
    </xdr:from>
    <xdr:to>
      <xdr:col>74</xdr:col>
      <xdr:colOff>133350</xdr:colOff>
      <xdr:row>167</xdr:row>
      <xdr:rowOff>180975</xdr:rowOff>
    </xdr:to>
    <xdr:pic>
      <xdr:nvPicPr>
        <xdr:cNvPr id="102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87825" y="12258675"/>
          <a:ext cx="6038850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1847850</xdr:colOff>
      <xdr:row>33</xdr:row>
      <xdr:rowOff>133350</xdr:rowOff>
    </xdr:from>
    <xdr:to>
      <xdr:col>13</xdr:col>
      <xdr:colOff>47625</xdr:colOff>
      <xdr:row>37</xdr:row>
      <xdr:rowOff>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11306175" y="7315200"/>
          <a:ext cx="3857625" cy="5143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Inconel Feet: Account for increased material costs of Inconel fabricated parts: from Mcmaster Carr ≈ $55/lbf of Inconel 625.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So, fabrication cost @ $80/lbf-each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76200</xdr:colOff>
      <xdr:row>3</xdr:row>
      <xdr:rowOff>95250</xdr:rowOff>
    </xdr:from>
    <xdr:to>
      <xdr:col>10</xdr:col>
      <xdr:colOff>3581400</xdr:colOff>
      <xdr:row>8</xdr:row>
      <xdr:rowOff>19050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8553450" y="866775"/>
          <a:ext cx="4486275" cy="10001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 for metal components which are fabricated (cuttting, machining, welding etc) is as follows: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Component Weight x ($25/weight) = $Cost</a:t>
          </a:r>
        </a:p>
      </xdr:txBody>
    </xdr:sp>
    <xdr:clientData/>
  </xdr:twoCellAnchor>
  <xdr:twoCellAnchor editAs="oneCell">
    <xdr:from>
      <xdr:col>14</xdr:col>
      <xdr:colOff>66675</xdr:colOff>
      <xdr:row>0</xdr:row>
      <xdr:rowOff>228600</xdr:rowOff>
    </xdr:from>
    <xdr:to>
      <xdr:col>24</xdr:col>
      <xdr:colOff>19050</xdr:colOff>
      <xdr:row>9</xdr:row>
      <xdr:rowOff>809625</xdr:rowOff>
    </xdr:to>
    <xdr:pic>
      <xdr:nvPicPr>
        <xdr:cNvPr id="1340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92450" y="228600"/>
          <a:ext cx="6048375" cy="2600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457200</xdr:colOff>
      <xdr:row>1</xdr:row>
      <xdr:rowOff>9525</xdr:rowOff>
    </xdr:from>
    <xdr:to>
      <xdr:col>28</xdr:col>
      <xdr:colOff>485775</xdr:colOff>
      <xdr:row>10</xdr:row>
      <xdr:rowOff>323850</xdr:rowOff>
    </xdr:to>
    <xdr:pic>
      <xdr:nvPicPr>
        <xdr:cNvPr id="11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73450" y="238125"/>
          <a:ext cx="4905375" cy="257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30</xdr:col>
      <xdr:colOff>9525</xdr:colOff>
      <xdr:row>16</xdr:row>
      <xdr:rowOff>142875</xdr:rowOff>
    </xdr:from>
    <xdr:to>
      <xdr:col>40</xdr:col>
      <xdr:colOff>523875</xdr:colOff>
      <xdr:row>34</xdr:row>
      <xdr:rowOff>28575</xdr:rowOff>
    </xdr:to>
    <xdr:pic>
      <xdr:nvPicPr>
        <xdr:cNvPr id="113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21775" y="4162425"/>
          <a:ext cx="6610350" cy="3009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571500</xdr:colOff>
      <xdr:row>16</xdr:row>
      <xdr:rowOff>76200</xdr:rowOff>
    </xdr:from>
    <xdr:to>
      <xdr:col>29</xdr:col>
      <xdr:colOff>438150</xdr:colOff>
      <xdr:row>32</xdr:row>
      <xdr:rowOff>161925</xdr:rowOff>
    </xdr:to>
    <xdr:pic>
      <xdr:nvPicPr>
        <xdr:cNvPr id="113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287750" y="4095750"/>
          <a:ext cx="5353050" cy="2828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419100</xdr:colOff>
      <xdr:row>10</xdr:row>
      <xdr:rowOff>304800</xdr:rowOff>
    </xdr:from>
    <xdr:to>
      <xdr:col>35</xdr:col>
      <xdr:colOff>38100</xdr:colOff>
      <xdr:row>15</xdr:row>
      <xdr:rowOff>304800</xdr:rowOff>
    </xdr:to>
    <xdr:pic>
      <xdr:nvPicPr>
        <xdr:cNvPr id="113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6135350" y="2790825"/>
          <a:ext cx="87630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29</xdr:col>
      <xdr:colOff>114300</xdr:colOff>
      <xdr:row>2</xdr:row>
      <xdr:rowOff>104775</xdr:rowOff>
    </xdr:from>
    <xdr:to>
      <xdr:col>39</xdr:col>
      <xdr:colOff>66675</xdr:colOff>
      <xdr:row>11</xdr:row>
      <xdr:rowOff>123825</xdr:rowOff>
    </xdr:to>
    <xdr:pic>
      <xdr:nvPicPr>
        <xdr:cNvPr id="113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316950" y="561975"/>
          <a:ext cx="6048375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21</xdr:row>
      <xdr:rowOff>142875</xdr:rowOff>
    </xdr:from>
    <xdr:to>
      <xdr:col>15</xdr:col>
      <xdr:colOff>371475</xdr:colOff>
      <xdr:row>25</xdr:row>
      <xdr:rowOff>114300</xdr:rowOff>
    </xdr:to>
    <xdr:sp macro="" textlink="">
      <xdr:nvSpPr>
        <xdr:cNvPr id="2" name="TextBox 1"/>
        <xdr:cNvSpPr txBox="1"/>
      </xdr:nvSpPr>
      <xdr:spPr>
        <a:xfrm>
          <a:off x="14287500" y="4943475"/>
          <a:ext cx="5419725" cy="885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1400"/>
            <a:t>Sept 9, 2010: 1202,</a:t>
          </a:r>
          <a:r>
            <a:rPr lang="en-US" sz="1400" baseline="0"/>
            <a:t> 1204, 1205, revised per updated input from designer.</a:t>
          </a:r>
          <a:endParaRPr lang="en-US" sz="14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266700</xdr:colOff>
      <xdr:row>4</xdr:row>
      <xdr:rowOff>9525</xdr:rowOff>
    </xdr:from>
    <xdr:to>
      <xdr:col>31</xdr:col>
      <xdr:colOff>285750</xdr:colOff>
      <xdr:row>33</xdr:row>
      <xdr:rowOff>66675</xdr:rowOff>
    </xdr:to>
    <xdr:sp macro="" textlink="">
      <xdr:nvSpPr>
        <xdr:cNvPr id="14355" name="Text Box 19"/>
        <xdr:cNvSpPr txBox="1">
          <a:spLocks noChangeArrowheads="1"/>
        </xdr:cNvSpPr>
      </xdr:nvSpPr>
      <xdr:spPr bwMode="auto">
        <a:xfrm>
          <a:off x="15773400" y="657225"/>
          <a:ext cx="4286250" cy="475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Procurement Activities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Eval quotes: 1d/quote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 Eval: 1 day/ vendor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Vendor oversight -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TF 1 week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PF4/5 1 week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Umbr U/L 0.5 wk,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remaining items 1 wk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5</xdr:col>
      <xdr:colOff>428625</xdr:colOff>
      <xdr:row>12</xdr:row>
      <xdr:rowOff>47625</xdr:rowOff>
    </xdr:to>
    <xdr:sp macro="" textlink="">
      <xdr:nvSpPr>
        <xdr:cNvPr id="14357" name="Text Box 21"/>
        <xdr:cNvSpPr txBox="1">
          <a:spLocks noChangeArrowheads="1"/>
        </xdr:cNvSpPr>
      </xdr:nvSpPr>
      <xdr:spPr bwMode="auto">
        <a:xfrm>
          <a:off x="66675" y="38100"/>
          <a:ext cx="4286250" cy="1952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Preliminary Design = PD, Final Design = FD, Final Design Review = FDR,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Computer Aided Design = CAD, Engineer = Eng,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man-hours = mh, man-day = md = 8 mh, Project Day = pd = 1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 Week = pw = 5pd, man-month = mm,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man-year = my = 1776 mh (includes vac, sick, etc)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581025</xdr:colOff>
      <xdr:row>0</xdr:row>
      <xdr:rowOff>95250</xdr:rowOff>
    </xdr:from>
    <xdr:to>
      <xdr:col>21</xdr:col>
      <xdr:colOff>600075</xdr:colOff>
      <xdr:row>45</xdr:row>
      <xdr:rowOff>57150</xdr:rowOff>
    </xdr:to>
    <xdr:sp macro="" textlink="">
      <xdr:nvSpPr>
        <xdr:cNvPr id="14362" name="Text Box 26"/>
        <xdr:cNvSpPr txBox="1">
          <a:spLocks noChangeArrowheads="1"/>
        </xdr:cNvSpPr>
      </xdr:nvSpPr>
      <xdr:spPr bwMode="auto">
        <a:xfrm>
          <a:off x="9991725" y="95250"/>
          <a:ext cx="4286250" cy="7248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Contingency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Main milestones (i.e. PDR) "schedule" contingency accounts for (cumulative) all associated sub tasks.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Also, contingency % for milestones reflects schedule concerns, when man-power is included in a task, % reflects man power concerns.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Milestone Durations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PD Duration 5/1/10 to 8/16/10                      77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5/1/10 to 6/23                                             39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PDR 6/23/10 to 8/15/10                               38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FD Duration 8/17/10 to 3/31/11                     162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Drawings for Validation 8/17 to 11/15             64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11/16/10 to 2/15/11                                      65 md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Received Materials/Parts 4/27/11 - 1/1/12      178 md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Received to Ready Install 1/1/12 - 5/1/12        approx 4 mm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Parts Ready Install 4/27/11 to 5/1/12             263 md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-----------------------------------------------------------------           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Milestone / Schedule slippage (non cumulative)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PDR:                                     3 mw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FDR                                      4 mw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Parts Ready Install                 4 mw        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=================================================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Designer Models @ 50%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Designer Drawings @ 50%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Analyst: 8 hrs per week = 20%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Engineer 4 hrs per week = 10%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 @ 50%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Normalized when efforts are combined.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==================================================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Procurement Activities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@ 10-50% task dependent.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8</xdr:row>
      <xdr:rowOff>0</xdr:rowOff>
    </xdr:from>
    <xdr:to>
      <xdr:col>9</xdr:col>
      <xdr:colOff>209550</xdr:colOff>
      <xdr:row>39</xdr:row>
      <xdr:rowOff>9525</xdr:rowOff>
    </xdr:to>
    <xdr:sp macro="" textlink="">
      <xdr:nvSpPr>
        <xdr:cNvPr id="14354" name="Text Box 18"/>
        <xdr:cNvSpPr txBox="1">
          <a:spLocks noChangeArrowheads="1"/>
        </xdr:cNvSpPr>
      </xdr:nvSpPr>
      <xdr:spPr bwMode="auto">
        <a:xfrm>
          <a:off x="228600" y="1295400"/>
          <a:ext cx="6343650" cy="5029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CAD Models &amp; Drawings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Detail CAD Designer mh @ 3mh/FD model, Eng @ [0.3 to 0.5]*(total Designer mh)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Update FD drawings: Designer @ 8 mh/drawing, Eng @ (0.75mh)/drawing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Validation update CAD: Designer @ 1mh/model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Validation update Drawings: Designer @ 4mh/drw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Drawings: Other Designer @ 2 hr/drawing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&amp; signoff: Eng @ 2 to 3.0mh/draw : includes 0.5h for oversite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========================================================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12</xdr:row>
      <xdr:rowOff>104775</xdr:rowOff>
    </xdr:from>
    <xdr:to>
      <xdr:col>14</xdr:col>
      <xdr:colOff>47625</xdr:colOff>
      <xdr:row>42</xdr:row>
      <xdr:rowOff>0</xdr:rowOff>
    </xdr:to>
    <xdr:sp macro="" textlink="">
      <xdr:nvSpPr>
        <xdr:cNvPr id="14356" name="Text Box 20"/>
        <xdr:cNvSpPr txBox="1">
          <a:spLocks noChangeArrowheads="1"/>
        </xdr:cNvSpPr>
      </xdr:nvSpPr>
      <xdr:spPr bwMode="auto">
        <a:xfrm>
          <a:off x="5172075" y="2047875"/>
          <a:ext cx="4286250" cy="475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tab 1220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PD efforts: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project management @ 3 mh/pd for various activities.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FD efforts: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project management @ 2 mh/pd for various activities.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 for Laboratory Misc (from 6/1/2010 to 4/1/2011 approx 43 mw)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Designer approx 24 mh/my or 2mh/mm (email)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 @ 3hr /mw</a:t>
          </a:r>
        </a:p>
      </xdr:txBody>
    </xdr:sp>
    <xdr:clientData/>
  </xdr:twoCellAnchor>
  <xdr:twoCellAnchor>
    <xdr:from>
      <xdr:col>6</xdr:col>
      <xdr:colOff>371475</xdr:colOff>
      <xdr:row>18</xdr:row>
      <xdr:rowOff>95250</xdr:rowOff>
    </xdr:from>
    <xdr:to>
      <xdr:col>13</xdr:col>
      <xdr:colOff>390525</xdr:colOff>
      <xdr:row>42</xdr:row>
      <xdr:rowOff>133350</xdr:rowOff>
    </xdr:to>
    <xdr:sp macro="" textlink="">
      <xdr:nvSpPr>
        <xdr:cNvPr id="14363" name="Text Box 27"/>
        <xdr:cNvSpPr txBox="1">
          <a:spLocks noChangeArrowheads="1"/>
        </xdr:cNvSpPr>
      </xdr:nvSpPr>
      <xdr:spPr bwMode="auto">
        <a:xfrm>
          <a:off x="4905375" y="3009900"/>
          <a:ext cx="4286250" cy="392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tab 1206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QA: Pedestal components, approx 3 main heavy parts.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Tech: estimate 2 mh per part, but min 8 hr.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Eng: 2 mh for discussion prior, .25 mh per part, 1 mn admin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Handling &amp; Storage: Pedestal components, approx 3 main heavy parts.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 2 men, 2mh/every move each part.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start of QA effort to parts ready for installation approx 16 weeks total.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 3 moves.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tab 1208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QA: approx 6 sets of assembled parts.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Receipt of parts to parts ready approx 16 weeks.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Tech: estimate 2 mh per part.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Eng: 2 mh for discussion prior, .25 mh per part, 1 mn admin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Handling &amp; Storage: approx 6 sets of assembled parts (heavy parts).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 2 men, 2 mh/mw for each part occuring over approx 17 weeks.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409575</xdr:colOff>
      <xdr:row>16</xdr:row>
      <xdr:rowOff>133350</xdr:rowOff>
    </xdr:from>
    <xdr:to>
      <xdr:col>6</xdr:col>
      <xdr:colOff>142875</xdr:colOff>
      <xdr:row>48</xdr:row>
      <xdr:rowOff>38100</xdr:rowOff>
    </xdr:to>
    <xdr:sp macro="" textlink="">
      <xdr:nvSpPr>
        <xdr:cNvPr id="14364" name="Text Box 28"/>
        <xdr:cNvSpPr txBox="1">
          <a:spLocks noChangeArrowheads="1"/>
        </xdr:cNvSpPr>
      </xdr:nvSpPr>
      <xdr:spPr bwMode="auto">
        <a:xfrm>
          <a:off x="409575" y="2724150"/>
          <a:ext cx="4267200" cy="508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tab 1201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QA: approx 24 sets of assembled outer links (heavy parts)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Receipt of parts to parts ready approx 16 weeks.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Tech: estimate 2 mh per part.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Eng: 2 mh for discussion prior, .25 mh per part, 1 mn admin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Handling &amp; Storage: 24 sets of assembled outer links (heavy parts)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 2 men, 2mh/mw for each part occuring over approx 17 weeks.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tab 1204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Since design is pending analysis, actual design and components is not known.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Estimate for assembly ( Task 54 ) based on 2 men for 2 weeks.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Basis Notes for Estimates: tab 1205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219075</xdr:colOff>
      <xdr:row>2</xdr:row>
      <xdr:rowOff>152400</xdr:rowOff>
    </xdr:from>
    <xdr:to>
      <xdr:col>14</xdr:col>
      <xdr:colOff>342900</xdr:colOff>
      <xdr:row>18</xdr:row>
      <xdr:rowOff>47625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4143375" y="476250"/>
          <a:ext cx="5610225" cy="2486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Project Flow: Descriptions, Logic, Definitions, etc.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 design, analysis and modeling iterations occur  simultaneously., i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these are completed, the design is "finalized" and start of detailed drawings is acceptable.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Analysis/Calculation tasks entail  developing the calculation sheet as the work is in progress.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Design validation is review of the drawings, calculations, and other documentation  (approving the evidence) for  an acceptable final design.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</xdr:colOff>
      <xdr:row>9</xdr:row>
      <xdr:rowOff>152400</xdr:rowOff>
    </xdr:from>
    <xdr:to>
      <xdr:col>10</xdr:col>
      <xdr:colOff>104775</xdr:colOff>
      <xdr:row>12</xdr:row>
      <xdr:rowOff>133350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3219450" y="3762375"/>
          <a:ext cx="38862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TF Outer Support consists of the: Outer support ring, TF clamp reinforcement, and vessel spring link.</a:t>
          </a:r>
        </a:p>
      </xdr:txBody>
    </xdr:sp>
    <xdr:clientData/>
  </xdr:twoCellAnchor>
  <xdr:twoCellAnchor editAs="oneCell">
    <xdr:from>
      <xdr:col>40</xdr:col>
      <xdr:colOff>342900</xdr:colOff>
      <xdr:row>154</xdr:row>
      <xdr:rowOff>19050</xdr:rowOff>
    </xdr:from>
    <xdr:to>
      <xdr:col>98</xdr:col>
      <xdr:colOff>200025</xdr:colOff>
      <xdr:row>167</xdr:row>
      <xdr:rowOff>66675</xdr:rowOff>
    </xdr:to>
    <xdr:pic>
      <xdr:nvPicPr>
        <xdr:cNvPr id="211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21150" y="11277600"/>
          <a:ext cx="6038850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9</xdr:row>
      <xdr:rowOff>142875</xdr:rowOff>
    </xdr:from>
    <xdr:to>
      <xdr:col>9</xdr:col>
      <xdr:colOff>171450</xdr:colOff>
      <xdr:row>12</xdr:row>
      <xdr:rowOff>9525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3609975" y="3752850"/>
          <a:ext cx="3962400" cy="3810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PF2 Support consists of: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Increase number of clamps from 6 to 11 using existing design. </a:t>
          </a:r>
        </a:p>
      </xdr:txBody>
    </xdr:sp>
    <xdr:clientData/>
  </xdr:twoCellAnchor>
  <xdr:twoCellAnchor editAs="oneCell">
    <xdr:from>
      <xdr:col>41</xdr:col>
      <xdr:colOff>323850</xdr:colOff>
      <xdr:row>155</xdr:row>
      <xdr:rowOff>57150</xdr:rowOff>
    </xdr:from>
    <xdr:to>
      <xdr:col>100</xdr:col>
      <xdr:colOff>133350</xdr:colOff>
      <xdr:row>168</xdr:row>
      <xdr:rowOff>95250</xdr:rowOff>
    </xdr:to>
    <xdr:pic>
      <xdr:nvPicPr>
        <xdr:cNvPr id="522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49800" y="12334875"/>
          <a:ext cx="6038850" cy="2600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10</xdr:row>
      <xdr:rowOff>57150</xdr:rowOff>
    </xdr:from>
    <xdr:to>
      <xdr:col>9</xdr:col>
      <xdr:colOff>171450</xdr:colOff>
      <xdr:row>13</xdr:row>
      <xdr:rowOff>38100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3543300" y="3838575"/>
          <a:ext cx="41052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PF3 Support consists of the existing PF3 support, but using Inconel bolts along with weld reinforcement.</a:t>
          </a:r>
        </a:p>
      </xdr:txBody>
    </xdr:sp>
    <xdr:clientData/>
  </xdr:twoCellAnchor>
  <xdr:twoCellAnchor editAs="oneCell">
    <xdr:from>
      <xdr:col>54</xdr:col>
      <xdr:colOff>9525</xdr:colOff>
      <xdr:row>156</xdr:row>
      <xdr:rowOff>28575</xdr:rowOff>
    </xdr:from>
    <xdr:to>
      <xdr:col>100</xdr:col>
      <xdr:colOff>561975</xdr:colOff>
      <xdr:row>169</xdr:row>
      <xdr:rowOff>76200</xdr:rowOff>
    </xdr:to>
    <xdr:pic>
      <xdr:nvPicPr>
        <xdr:cNvPr id="62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87975" y="11830050"/>
          <a:ext cx="6048375" cy="2590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9</xdr:row>
      <xdr:rowOff>85725</xdr:rowOff>
    </xdr:from>
    <xdr:to>
      <xdr:col>11</xdr:col>
      <xdr:colOff>495300</xdr:colOff>
      <xdr:row>13</xdr:row>
      <xdr:rowOff>9525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4457700" y="3571875"/>
          <a:ext cx="4933950" cy="6096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PF4/5 Radial support consists of  2 existing clamps at locations 180° apart and near the eletrical leads. Function is to control the shape and centering when under thermal expansion and provide strain relief to eletrical leads.</a:t>
          </a:r>
        </a:p>
      </xdr:txBody>
    </xdr:sp>
    <xdr:clientData/>
  </xdr:twoCellAnchor>
  <xdr:twoCellAnchor>
    <xdr:from>
      <xdr:col>1</xdr:col>
      <xdr:colOff>581025</xdr:colOff>
      <xdr:row>48</xdr:row>
      <xdr:rowOff>38100</xdr:rowOff>
    </xdr:from>
    <xdr:to>
      <xdr:col>3</xdr:col>
      <xdr:colOff>2105025</xdr:colOff>
      <xdr:row>50</xdr:row>
      <xdr:rowOff>152400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047750" y="6953250"/>
          <a:ext cx="3362325" cy="45720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Ron,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sub-task (1204) will require field work for Mike Viola.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55</xdr:col>
      <xdr:colOff>9525</xdr:colOff>
      <xdr:row>157</xdr:row>
      <xdr:rowOff>133350</xdr:rowOff>
    </xdr:from>
    <xdr:to>
      <xdr:col>102</xdr:col>
      <xdr:colOff>561975</xdr:colOff>
      <xdr:row>171</xdr:row>
      <xdr:rowOff>19050</xdr:rowOff>
    </xdr:to>
    <xdr:pic>
      <xdr:nvPicPr>
        <xdr:cNvPr id="72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73775" y="12192000"/>
          <a:ext cx="6048375" cy="2600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1943100</xdr:colOff>
      <xdr:row>9</xdr:row>
      <xdr:rowOff>123825</xdr:rowOff>
    </xdr:from>
    <xdr:to>
      <xdr:col>10</xdr:col>
      <xdr:colOff>200025</xdr:colOff>
      <xdr:row>12</xdr:row>
      <xdr:rowOff>104775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3505200" y="3733800"/>
          <a:ext cx="39909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Lower Umbrella defined as: lower (lid / spokes, umbrella, legs), and interface to Center Stack, interface to pedestal. </a:t>
          </a:r>
        </a:p>
      </xdr:txBody>
    </xdr:sp>
    <xdr:clientData/>
  </xdr:twoCellAnchor>
  <xdr:twoCellAnchor>
    <xdr:from>
      <xdr:col>3</xdr:col>
      <xdr:colOff>2238375</xdr:colOff>
      <xdr:row>68</xdr:row>
      <xdr:rowOff>95250</xdr:rowOff>
    </xdr:from>
    <xdr:to>
      <xdr:col>8</xdr:col>
      <xdr:colOff>247650</xdr:colOff>
      <xdr:row>71</xdr:row>
      <xdr:rowOff>85725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3800475" y="10906125"/>
          <a:ext cx="30956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Upper Umbrella defined as: upper( lid, umbrella, legs) and interface to Center Stack.</a:t>
          </a:r>
        </a:p>
      </xdr:txBody>
    </xdr:sp>
    <xdr:clientData/>
  </xdr:twoCellAnchor>
  <xdr:twoCellAnchor editAs="oneCell">
    <xdr:from>
      <xdr:col>41</xdr:col>
      <xdr:colOff>495300</xdr:colOff>
      <xdr:row>154</xdr:row>
      <xdr:rowOff>38100</xdr:rowOff>
    </xdr:from>
    <xdr:to>
      <xdr:col>75</xdr:col>
      <xdr:colOff>38100</xdr:colOff>
      <xdr:row>167</xdr:row>
      <xdr:rowOff>85725</xdr:rowOff>
    </xdr:to>
    <xdr:pic>
      <xdr:nvPicPr>
        <xdr:cNvPr id="825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35525" y="17811750"/>
          <a:ext cx="6029325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2257425</xdr:colOff>
      <xdr:row>10</xdr:row>
      <xdr:rowOff>0</xdr:rowOff>
    </xdr:from>
    <xdr:to>
      <xdr:col>10</xdr:col>
      <xdr:colOff>523875</xdr:colOff>
      <xdr:row>12</xdr:row>
      <xdr:rowOff>152400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3867150" y="3781425"/>
          <a:ext cx="4124325" cy="495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pedestal support consists of: lower &amp; upper pedestal, grout plate, epoxy bonded insert bolts, and interfaces to the lower lid and center stack.</a:t>
          </a:r>
        </a:p>
      </xdr:txBody>
    </xdr:sp>
    <xdr:clientData/>
  </xdr:twoCellAnchor>
  <xdr:twoCellAnchor>
    <xdr:from>
      <xdr:col>3</xdr:col>
      <xdr:colOff>428625</xdr:colOff>
      <xdr:row>151</xdr:row>
      <xdr:rowOff>180975</xdr:rowOff>
    </xdr:from>
    <xdr:to>
      <xdr:col>5</xdr:col>
      <xdr:colOff>466725</xdr:colOff>
      <xdr:row>156</xdr:row>
      <xdr:rowOff>152400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2038350" y="10477500"/>
          <a:ext cx="3619500" cy="81915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Installation of the clamps requires drilling holes for anchors which is field work for Mike Viola. This will also require alignment, possibly using an alignment fixture.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55</xdr:col>
      <xdr:colOff>9525</xdr:colOff>
      <xdr:row>155</xdr:row>
      <xdr:rowOff>133350</xdr:rowOff>
    </xdr:from>
    <xdr:to>
      <xdr:col>76</xdr:col>
      <xdr:colOff>257175</xdr:colOff>
      <xdr:row>168</xdr:row>
      <xdr:rowOff>152400</xdr:rowOff>
    </xdr:to>
    <xdr:pic>
      <xdr:nvPicPr>
        <xdr:cNvPr id="92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068050"/>
          <a:ext cx="6048375" cy="2581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1876425</xdr:colOff>
      <xdr:row>10</xdr:row>
      <xdr:rowOff>0</xdr:rowOff>
    </xdr:from>
    <xdr:to>
      <xdr:col>10</xdr:col>
      <xdr:colOff>133350</xdr:colOff>
      <xdr:row>12</xdr:row>
      <xdr:rowOff>152400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3867150" y="3781425"/>
          <a:ext cx="3848100" cy="495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Vessel leg support upgrades consists of 4 S.S. clamps and 16-0.5 inch epoxy bonded anchor bolts.</a:t>
          </a:r>
        </a:p>
      </xdr:txBody>
    </xdr:sp>
    <xdr:clientData/>
  </xdr:twoCellAnchor>
  <xdr:twoCellAnchor>
    <xdr:from>
      <xdr:col>2</xdr:col>
      <xdr:colOff>114300</xdr:colOff>
      <xdr:row>67</xdr:row>
      <xdr:rowOff>47625</xdr:rowOff>
    </xdr:from>
    <xdr:to>
      <xdr:col>3</xdr:col>
      <xdr:colOff>2628900</xdr:colOff>
      <xdr:row>152</xdr:row>
      <xdr:rowOff>19050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1200150" y="10515600"/>
          <a:ext cx="3419475" cy="81915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Installation of the clamps requires drilling holes for the hilti anchors which is field work for Mike Viola. This will also require alignment, possibly using an alignment fixture.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41</xdr:col>
      <xdr:colOff>228600</xdr:colOff>
      <xdr:row>154</xdr:row>
      <xdr:rowOff>123825</xdr:rowOff>
    </xdr:from>
    <xdr:to>
      <xdr:col>74</xdr:col>
      <xdr:colOff>47625</xdr:colOff>
      <xdr:row>167</xdr:row>
      <xdr:rowOff>171450</xdr:rowOff>
    </xdr:to>
    <xdr:pic>
      <xdr:nvPicPr>
        <xdr:cNvPr id="1133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68900" y="11725275"/>
          <a:ext cx="6038850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10</xdr:row>
      <xdr:rowOff>0</xdr:rowOff>
    </xdr:from>
    <xdr:to>
      <xdr:col>10</xdr:col>
      <xdr:colOff>381000</xdr:colOff>
      <xdr:row>12</xdr:row>
      <xdr:rowOff>152400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133850" y="3781425"/>
          <a:ext cx="41910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8288" tIns="18288" rIns="18288" bIns="18288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PF4-PF5 Verticle Support consists of: columns, column clamps, visco-elastic material shims, and shims at existing support plates.</a:t>
          </a:r>
        </a:p>
      </xdr:txBody>
    </xdr:sp>
    <xdr:clientData/>
  </xdr:twoCellAnchor>
  <xdr:twoCellAnchor editAs="oneCell">
    <xdr:from>
      <xdr:col>41</xdr:col>
      <xdr:colOff>200025</xdr:colOff>
      <xdr:row>154</xdr:row>
      <xdr:rowOff>123825</xdr:rowOff>
    </xdr:from>
    <xdr:to>
      <xdr:col>74</xdr:col>
      <xdr:colOff>19050</xdr:colOff>
      <xdr:row>167</xdr:row>
      <xdr:rowOff>171450</xdr:rowOff>
    </xdr:to>
    <xdr:pic>
      <xdr:nvPicPr>
        <xdr:cNvPr id="123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35500" y="10696575"/>
          <a:ext cx="6038850" cy="2609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F%209417%201200%20rev%20707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guzman\Local%20Settings\Temporary%20Internet%20Files\OLK9\JOB%20NO%201200%20CD1%202009Nov04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1201 Outer TF"/>
      <sheetName val="1202 PF2 Sup"/>
      <sheetName val="1203 PF3 Sup"/>
      <sheetName val="1204 PF4-5 Radial"/>
      <sheetName val="1205 Umbrella"/>
      <sheetName val="1206 Pedestal"/>
      <sheetName val="1207 Ves Legs"/>
      <sheetName val="1208  PF4-5 Vert Sup"/>
      <sheetName val="1209  XXX C&amp;S"/>
      <sheetName val="1220  Misc C&amp;S"/>
      <sheetName val="Total Cost"/>
      <sheetName val="M&amp;S"/>
      <sheetName val=" Risk and uncertainty"/>
      <sheetName val="Drawing Basi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9">
          <cell r="AO1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 Rev1"/>
      <sheetName val="Tab C Risk and uncertainty"/>
      <sheetName val="Tab D M&amp;S Detail"/>
    </sheetNames>
    <sheetDataSet>
      <sheetData sheetId="0" refreshError="1">
        <row r="3">
          <cell r="A3" t="str">
            <v>Cost Center:</v>
          </cell>
        </row>
        <row r="4">
          <cell r="A4" t="str">
            <v>Job Number:</v>
          </cell>
        </row>
        <row r="5">
          <cell r="A5" t="str">
            <v>Job Title: </v>
          </cell>
        </row>
        <row r="6">
          <cell r="A6" t="str">
            <v>Job Manager: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23.8515625" style="18" customWidth="1"/>
    <col min="2" max="2" width="62.7109375" style="10" customWidth="1"/>
    <col min="3" max="16384" width="9.140625" style="10" customWidth="1"/>
  </cols>
  <sheetData>
    <row r="1" spans="1:2" ht="20.25">
      <c r="A1" s="460"/>
      <c r="B1" s="461" t="s">
        <v>60</v>
      </c>
    </row>
    <row r="2" spans="1:2" ht="20.25">
      <c r="A2" s="11"/>
      <c r="B2" s="233"/>
    </row>
    <row r="3" spans="1:5" s="20" customFormat="1" ht="18">
      <c r="A3" s="99" t="s">
        <v>29</v>
      </c>
      <c r="B3" s="234">
        <v>9417</v>
      </c>
      <c r="C3" s="8"/>
      <c r="E3" s="8"/>
    </row>
    <row r="4" spans="1:5" s="20" customFormat="1" ht="18">
      <c r="A4" s="99" t="s">
        <v>30</v>
      </c>
      <c r="B4" s="234">
        <v>1200</v>
      </c>
      <c r="C4" s="8"/>
      <c r="E4" s="8"/>
    </row>
    <row r="5" spans="1:5" s="20" customFormat="1" ht="18">
      <c r="A5" s="99" t="s">
        <v>31</v>
      </c>
      <c r="B5" s="234" t="s">
        <v>83</v>
      </c>
      <c r="C5" s="8"/>
      <c r="E5" s="8"/>
    </row>
    <row r="6" spans="1:5" s="20" customFormat="1" ht="18">
      <c r="A6" s="99" t="s">
        <v>32</v>
      </c>
      <c r="B6" s="234" t="s">
        <v>84</v>
      </c>
      <c r="C6" s="8"/>
      <c r="E6" s="8"/>
    </row>
    <row r="7" spans="1:5" s="20" customFormat="1" ht="15.75">
      <c r="A7" s="56" t="s">
        <v>319</v>
      </c>
      <c r="B7" s="234"/>
      <c r="C7" s="8"/>
      <c r="D7" s="457"/>
      <c r="E7" s="8"/>
    </row>
    <row r="8" spans="1:4" ht="12.75">
      <c r="A8" s="11"/>
      <c r="B8" s="15"/>
      <c r="C8" s="456"/>
      <c r="D8" s="456"/>
    </row>
    <row r="9" spans="1:4" ht="12.75">
      <c r="A9" s="11" t="s">
        <v>0</v>
      </c>
      <c r="B9" s="15"/>
      <c r="D9" s="458"/>
    </row>
    <row r="10" spans="1:6" ht="246" customHeight="1">
      <c r="A10" s="11"/>
      <c r="B10" s="40"/>
      <c r="C10" s="13"/>
      <c r="D10" s="13"/>
      <c r="E10" s="13"/>
      <c r="F10" s="13"/>
    </row>
    <row r="11" spans="1:2" ht="12.75">
      <c r="A11" s="11"/>
      <c r="B11" s="12"/>
    </row>
    <row r="12" spans="1:2" ht="12.75">
      <c r="A12" s="11" t="s">
        <v>10</v>
      </c>
      <c r="B12" s="12"/>
    </row>
    <row r="13" spans="1:2" ht="12.75">
      <c r="A13" s="11"/>
      <c r="B13" s="232" t="s">
        <v>81</v>
      </c>
    </row>
    <row r="14" spans="1:2" ht="12.75">
      <c r="A14" s="11"/>
      <c r="B14" s="12"/>
    </row>
    <row r="15" spans="1:2" ht="12.75">
      <c r="A15" s="11"/>
      <c r="B15" s="12"/>
    </row>
    <row r="16" spans="1:2" ht="12.75">
      <c r="A16" s="11"/>
      <c r="B16" s="12"/>
    </row>
    <row r="17" spans="1:2" ht="12.75">
      <c r="A17" s="11"/>
      <c r="B17" s="12"/>
    </row>
    <row r="18" spans="1:2" ht="12.75">
      <c r="A18" s="11"/>
      <c r="B18" s="12"/>
    </row>
    <row r="19" spans="1:2" ht="12.75">
      <c r="A19" s="11" t="s">
        <v>11</v>
      </c>
      <c r="B19" s="12"/>
    </row>
    <row r="20" spans="1:2" ht="12.75">
      <c r="A20" s="11"/>
      <c r="B20" s="14" t="s">
        <v>24</v>
      </c>
    </row>
    <row r="21" spans="1:2" ht="12.75">
      <c r="A21" s="11"/>
      <c r="B21" s="14" t="s">
        <v>23</v>
      </c>
    </row>
    <row r="22" spans="1:2" ht="12.75">
      <c r="A22" s="11"/>
      <c r="B22" s="15"/>
    </row>
    <row r="23" spans="1:2" ht="12.75">
      <c r="A23" s="11"/>
      <c r="B23" s="15"/>
    </row>
    <row r="24" spans="1:2" ht="12.75">
      <c r="A24" s="11"/>
      <c r="B24" s="14" t="s">
        <v>24</v>
      </c>
    </row>
    <row r="25" spans="1:2" ht="12.75">
      <c r="A25" s="11"/>
      <c r="B25" s="14" t="s">
        <v>25</v>
      </c>
    </row>
    <row r="26" spans="1:2" ht="12.75">
      <c r="A26" s="11"/>
      <c r="B26" s="15"/>
    </row>
    <row r="27" spans="1:2" ht="12.75">
      <c r="A27" s="11"/>
      <c r="B27" s="15"/>
    </row>
    <row r="28" spans="1:5" ht="12.75">
      <c r="A28" s="11"/>
      <c r="B28" s="14" t="s">
        <v>27</v>
      </c>
      <c r="E28" s="36" t="s">
        <v>9</v>
      </c>
    </row>
    <row r="29" spans="1:2" ht="12.75">
      <c r="A29" s="11"/>
      <c r="B29" s="14" t="s">
        <v>26</v>
      </c>
    </row>
    <row r="30" spans="1:2" ht="13.5" thickBot="1">
      <c r="A30" s="16"/>
      <c r="B30" s="17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</sheetData>
  <printOptions/>
  <pageMargins left="0.31" right="0.24" top="0.25" bottom="0.43" header="0.5" footer="0.17"/>
  <pageSetup horizontalDpi="600" verticalDpi="600" orientation="portrait" scale="110" r:id="rId2"/>
  <headerFooter alignWithMargins="0">
    <oddFooter>&amp;L&amp;F&amp;C          &amp;A&amp;R&amp;D 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37"/>
  <sheetViews>
    <sheetView zoomScale="75" zoomScaleNormal="75" workbookViewId="0" topLeftCell="A1">
      <selection activeCell="AH9" sqref="AH9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7.421875" style="0" customWidth="1"/>
    <col min="4" max="4" width="39.421875" style="0" customWidth="1"/>
    <col min="5" max="5" width="10.281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0.0039062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customWidth="1"/>
    <col min="41" max="41" width="10.421875" style="0" customWidth="1"/>
    <col min="42" max="65" width="3.421875" style="0" customWidth="1"/>
    <col min="66" max="66" width="9.140625" style="0" hidden="1" customWidth="1"/>
    <col min="67" max="67" width="9.57421875" style="0" hidden="1" customWidth="1"/>
    <col min="68" max="68" width="9.421875" style="0" hidden="1" customWidth="1"/>
    <col min="69" max="70" width="9.140625" style="0" hidden="1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0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</row>
    <row r="6" spans="1:89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P6" s="386" t="s">
        <v>61</v>
      </c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8"/>
      <c r="BB6" s="389" t="s">
        <v>62</v>
      </c>
      <c r="BC6" s="390"/>
      <c r="BD6" s="391"/>
      <c r="BE6" s="391"/>
      <c r="BF6" s="391"/>
      <c r="BG6" s="391"/>
      <c r="BH6" s="391"/>
      <c r="BI6" s="391"/>
      <c r="BJ6" s="391"/>
      <c r="BK6" s="391"/>
      <c r="BL6" s="391"/>
      <c r="BM6" s="392"/>
      <c r="BN6" s="386" t="s">
        <v>151</v>
      </c>
      <c r="BO6" s="387"/>
      <c r="BP6" s="393"/>
      <c r="BQ6" s="393"/>
      <c r="BR6" s="393"/>
      <c r="BS6" s="393"/>
      <c r="BT6" s="393"/>
      <c r="BU6" s="393"/>
      <c r="BV6" s="393"/>
      <c r="BW6" s="393"/>
      <c r="BX6" s="393"/>
      <c r="BY6" s="394"/>
      <c r="BZ6" s="389" t="s">
        <v>152</v>
      </c>
      <c r="CA6" s="390"/>
      <c r="CB6" s="391"/>
      <c r="CC6" s="391"/>
      <c r="CD6" s="391"/>
      <c r="CE6" s="391"/>
      <c r="CF6" s="391"/>
      <c r="CG6" s="391"/>
      <c r="CH6" s="391"/>
      <c r="CI6" s="391"/>
      <c r="CJ6" s="391"/>
      <c r="CK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89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278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57" t="s">
        <v>28</v>
      </c>
      <c r="AP8" s="395">
        <v>39722</v>
      </c>
      <c r="AQ8" s="395">
        <v>39753</v>
      </c>
      <c r="AR8" s="395">
        <v>39783</v>
      </c>
      <c r="AS8" s="395">
        <v>39814</v>
      </c>
      <c r="AT8" s="395">
        <v>39845</v>
      </c>
      <c r="AU8" s="395">
        <v>39873</v>
      </c>
      <c r="AV8" s="395">
        <v>39904</v>
      </c>
      <c r="AW8" s="395">
        <v>39934</v>
      </c>
      <c r="AX8" s="395">
        <v>39965</v>
      </c>
      <c r="AY8" s="395">
        <v>39995</v>
      </c>
      <c r="AZ8" s="395">
        <v>40026</v>
      </c>
      <c r="BA8" s="395">
        <v>40057</v>
      </c>
      <c r="BB8" s="396">
        <v>40087</v>
      </c>
      <c r="BC8" s="396">
        <v>40118</v>
      </c>
      <c r="BD8" s="396">
        <v>40148</v>
      </c>
      <c r="BE8" s="396">
        <v>40179</v>
      </c>
      <c r="BF8" s="396">
        <v>40210</v>
      </c>
      <c r="BG8" s="396">
        <v>40238</v>
      </c>
      <c r="BH8" s="396">
        <v>40269</v>
      </c>
      <c r="BI8" s="396">
        <v>40299</v>
      </c>
      <c r="BJ8" s="396">
        <v>40330</v>
      </c>
      <c r="BK8" s="396">
        <v>40360</v>
      </c>
      <c r="BL8" s="396">
        <v>40391</v>
      </c>
      <c r="BM8" s="396">
        <v>40422</v>
      </c>
      <c r="BN8" s="395">
        <v>40452</v>
      </c>
      <c r="BO8" s="395">
        <v>40483</v>
      </c>
      <c r="BP8" s="395">
        <v>40513</v>
      </c>
      <c r="BQ8" s="395">
        <v>40544</v>
      </c>
      <c r="BR8" s="395">
        <v>40575</v>
      </c>
      <c r="BS8" s="395">
        <v>40603</v>
      </c>
      <c r="BT8" s="395">
        <v>40634</v>
      </c>
      <c r="BU8" s="395">
        <v>40664</v>
      </c>
      <c r="BV8" s="395">
        <v>40695</v>
      </c>
      <c r="BW8" s="395">
        <v>40725</v>
      </c>
      <c r="BX8" s="395">
        <v>40756</v>
      </c>
      <c r="BY8" s="395">
        <v>40787</v>
      </c>
      <c r="BZ8" s="396">
        <v>40817</v>
      </c>
      <c r="CA8" s="396">
        <v>40848</v>
      </c>
      <c r="CB8" s="396">
        <v>40878</v>
      </c>
      <c r="CC8" s="396">
        <v>40909</v>
      </c>
      <c r="CD8" s="396">
        <v>40940</v>
      </c>
      <c r="CE8" s="396">
        <v>40969</v>
      </c>
      <c r="CF8" s="396">
        <v>41000</v>
      </c>
      <c r="CG8" s="396">
        <v>41030</v>
      </c>
      <c r="CH8" s="396">
        <v>41061</v>
      </c>
      <c r="CI8" s="396">
        <v>41091</v>
      </c>
      <c r="CJ8" s="396">
        <v>41122</v>
      </c>
      <c r="CK8" s="396">
        <v>41153</v>
      </c>
    </row>
    <row r="9" spans="1:89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157"/>
      <c r="BA9" s="157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</row>
    <row r="10" spans="1:89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</row>
    <row r="11" spans="1:89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</row>
    <row r="12" spans="1:89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400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</row>
    <row r="13" spans="1:89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400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</row>
    <row r="14" spans="1:89" s="73" customFormat="1" ht="14.1" customHeight="1">
      <c r="A14" s="80">
        <v>5</v>
      </c>
      <c r="B14" s="82"/>
      <c r="C14" s="231" t="s">
        <v>100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</row>
    <row r="15" spans="1:89" s="73" customFormat="1" ht="14.1" customHeight="1">
      <c r="A15" s="80">
        <v>6</v>
      </c>
      <c r="B15" s="82"/>
      <c r="C15" s="361"/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</row>
    <row r="16" spans="1:89" s="73" customFormat="1" ht="14.1" customHeight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</row>
    <row r="17" spans="1:89" s="73" customFormat="1" ht="14.1" customHeight="1">
      <c r="A17" s="80">
        <v>8</v>
      </c>
      <c r="B17" s="82"/>
      <c r="C17" s="235"/>
      <c r="D17" s="235"/>
      <c r="E17" s="357"/>
      <c r="F17" s="127"/>
      <c r="G17" s="141"/>
      <c r="H17" s="141"/>
      <c r="I17" s="141"/>
      <c r="J17" s="141"/>
      <c r="K17" s="121"/>
      <c r="L17" s="178" t="str">
        <f t="shared" si="6"/>
        <v/>
      </c>
      <c r="M17" s="179" t="str">
        <f t="shared" si="0"/>
        <v/>
      </c>
      <c r="N17" s="170">
        <f ca="1" t="shared" si="1"/>
        <v>40471.37188634259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</row>
    <row r="18" spans="1:89" s="73" customFormat="1" ht="14.1" customHeight="1">
      <c r="A18" s="80">
        <v>9</v>
      </c>
      <c r="B18" s="82"/>
      <c r="C18" s="235"/>
      <c r="D18" s="238"/>
      <c r="E18" s="357"/>
      <c r="F18" s="127"/>
      <c r="G18" s="141"/>
      <c r="H18" s="141"/>
      <c r="I18" s="141"/>
      <c r="J18" s="141"/>
      <c r="K18" s="121"/>
      <c r="L18" s="178" t="str">
        <f t="shared" si="6"/>
        <v/>
      </c>
      <c r="M18" s="179" t="str">
        <f t="shared" si="0"/>
        <v/>
      </c>
      <c r="N18" s="170">
        <f ca="1" t="shared" si="1"/>
        <v>40471.37188634259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74"/>
      <c r="AN18" s="77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</row>
    <row r="19" spans="1:89" s="73" customFormat="1" ht="14.1" customHeight="1">
      <c r="A19" s="80">
        <v>10</v>
      </c>
      <c r="B19" s="82"/>
      <c r="C19" s="235"/>
      <c r="D19" s="235"/>
      <c r="E19" s="357"/>
      <c r="F19" s="127"/>
      <c r="G19" s="141"/>
      <c r="H19" s="141"/>
      <c r="I19" s="141"/>
      <c r="J19" s="141"/>
      <c r="K19" s="121"/>
      <c r="L19" s="178" t="str">
        <f t="shared" si="6"/>
        <v/>
      </c>
      <c r="M19" s="179" t="str">
        <f t="shared" si="0"/>
        <v/>
      </c>
      <c r="N19" s="170">
        <f ca="1" t="shared" si="1"/>
        <v>40471.37188634259</v>
      </c>
      <c r="O19" s="171">
        <f ca="1" t="shared" si="2"/>
        <v>40471.37188634259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</row>
    <row r="20" spans="1:89" s="73" customFormat="1" ht="14.1" customHeight="1">
      <c r="A20" s="80">
        <v>11</v>
      </c>
      <c r="C20" s="235"/>
      <c r="E20" s="357"/>
      <c r="F20" s="127"/>
      <c r="G20" s="141"/>
      <c r="H20" s="141"/>
      <c r="I20" s="141"/>
      <c r="J20" s="141"/>
      <c r="K20" s="121"/>
      <c r="L20" s="178" t="str">
        <f t="shared" si="6"/>
        <v/>
      </c>
      <c r="M20" s="179" t="str">
        <f t="shared" si="0"/>
        <v/>
      </c>
      <c r="N20" s="170">
        <f ca="1" t="shared" si="1"/>
        <v>40471.37188634259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</row>
    <row r="21" spans="1:89" s="73" customFormat="1" ht="14.1" customHeight="1">
      <c r="A21" s="80">
        <v>12</v>
      </c>
      <c r="B21" s="82"/>
      <c r="C21" s="235"/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</row>
    <row r="22" spans="1:89" s="73" customFormat="1" ht="14.1" customHeight="1">
      <c r="A22" s="80">
        <v>13</v>
      </c>
      <c r="B22" s="82"/>
      <c r="C22" s="235"/>
      <c r="D22" s="237"/>
      <c r="E22" s="357"/>
      <c r="F22" s="127"/>
      <c r="G22" s="141"/>
      <c r="H22" s="141"/>
      <c r="I22" s="141"/>
      <c r="J22" s="141"/>
      <c r="K22" s="121"/>
      <c r="L22" s="178" t="str">
        <f t="shared" si="6"/>
        <v/>
      </c>
      <c r="M22" s="179" t="str">
        <f t="shared" si="0"/>
        <v/>
      </c>
      <c r="N22" s="170">
        <f ca="1" t="shared" si="1"/>
        <v>40471.37188634259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400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</row>
    <row r="23" spans="1:89" s="73" customFormat="1" ht="14.1" customHeight="1">
      <c r="A23" s="80">
        <v>14</v>
      </c>
      <c r="B23" s="82"/>
      <c r="D23" s="238"/>
      <c r="E23" s="357"/>
      <c r="F23" s="127"/>
      <c r="G23" s="141"/>
      <c r="H23" s="141"/>
      <c r="I23" s="141"/>
      <c r="J23" s="141"/>
      <c r="K23" s="121"/>
      <c r="L23" s="178" t="str">
        <f t="shared" si="6"/>
        <v/>
      </c>
      <c r="M23" s="179" t="str">
        <f t="shared" si="0"/>
        <v/>
      </c>
      <c r="N23" s="170">
        <f ca="1" t="shared" si="1"/>
        <v>40471.37188634259</v>
      </c>
      <c r="O23" s="171">
        <f ca="1" t="shared" si="2"/>
        <v>40471.37188634259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</row>
    <row r="24" spans="1:89" s="73" customFormat="1" ht="14.1" customHeight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</row>
    <row r="25" spans="1:89" s="73" customFormat="1" ht="14.1" customHeight="1">
      <c r="A25" s="80">
        <v>16</v>
      </c>
      <c r="B25" s="82"/>
      <c r="C25" s="235"/>
      <c r="D25" s="235"/>
      <c r="E25" s="357"/>
      <c r="F25" s="127"/>
      <c r="G25" s="141"/>
      <c r="H25" s="141"/>
      <c r="I25" s="141"/>
      <c r="J25" s="141"/>
      <c r="K25" s="121"/>
      <c r="L25" s="178" t="str">
        <f t="shared" si="6"/>
        <v/>
      </c>
      <c r="M25" s="179" t="str">
        <f t="shared" si="0"/>
        <v/>
      </c>
      <c r="N25" s="170">
        <f ca="1" t="shared" si="1"/>
        <v>40471.37188634259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</row>
    <row r="26" spans="1:89" s="73" customFormat="1" ht="14.1" customHeight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400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</row>
    <row r="27" spans="1:89" s="73" customFormat="1" ht="14.1" customHeight="1">
      <c r="A27" s="80">
        <v>18</v>
      </c>
      <c r="B27" s="82"/>
      <c r="C27" s="235"/>
      <c r="E27" s="357"/>
      <c r="F27" s="127"/>
      <c r="G27" s="141"/>
      <c r="H27" s="141"/>
      <c r="I27" s="141"/>
      <c r="J27" s="141"/>
      <c r="K27" s="121"/>
      <c r="L27" s="178" t="str">
        <f t="shared" si="6"/>
        <v/>
      </c>
      <c r="M27" s="179" t="str">
        <f t="shared" si="0"/>
        <v/>
      </c>
      <c r="N27" s="170">
        <f ca="1" t="shared" si="1"/>
        <v>40471.37188634259</v>
      </c>
      <c r="O27" s="171">
        <f ca="1" t="shared" si="2"/>
        <v>40471.37188634259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74"/>
      <c r="AN27" s="77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</row>
    <row r="28" spans="1:89" s="73" customFormat="1" ht="14.1" customHeight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</row>
    <row r="29" spans="1:89" s="73" customFormat="1" ht="14.1" customHeight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400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</row>
    <row r="30" spans="1:89" s="73" customFormat="1" ht="14.1" customHeight="1">
      <c r="A30" s="80">
        <v>21</v>
      </c>
      <c r="B30" s="82"/>
      <c r="C30" s="314"/>
      <c r="D30" s="297"/>
      <c r="E30" s="357"/>
      <c r="F30" s="127"/>
      <c r="G30" s="141"/>
      <c r="H30" s="141"/>
      <c r="I30" s="141"/>
      <c r="J30" s="141"/>
      <c r="K30" s="121"/>
      <c r="L30" s="178" t="str">
        <f t="shared" si="6"/>
        <v/>
      </c>
      <c r="M30" s="179" t="str">
        <f t="shared" si="0"/>
        <v/>
      </c>
      <c r="N30" s="170">
        <f ca="1" t="shared" si="1"/>
        <v>40471.37188634259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</row>
    <row r="31" spans="1:89" s="73" customFormat="1" ht="14.1" customHeight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</row>
    <row r="32" spans="1:89" s="73" customFormat="1" ht="14.1" customHeight="1">
      <c r="A32" s="80">
        <v>23</v>
      </c>
      <c r="B32" s="82"/>
      <c r="C32" s="297"/>
      <c r="D32" s="324"/>
      <c r="E32" s="357"/>
      <c r="F32" s="127"/>
      <c r="G32" s="141"/>
      <c r="H32" s="141"/>
      <c r="I32" s="141"/>
      <c r="J32" s="141"/>
      <c r="K32" s="121"/>
      <c r="L32" s="178" t="str">
        <f t="shared" si="6"/>
        <v/>
      </c>
      <c r="M32" s="179" t="str">
        <f t="shared" si="0"/>
        <v/>
      </c>
      <c r="N32" s="170">
        <f ca="1" t="shared" si="1"/>
        <v>40471.37188634259</v>
      </c>
      <c r="O32" s="171">
        <f ca="1" t="shared" si="2"/>
        <v>40471.37188634259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</row>
    <row r="33" spans="1:89" s="73" customFormat="1" ht="14.1" customHeight="1">
      <c r="A33" s="80">
        <v>24</v>
      </c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</row>
    <row r="34" spans="1:89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</row>
    <row r="35" spans="1:89" s="73" customFormat="1" ht="14.1" customHeight="1">
      <c r="A35" s="80">
        <v>26</v>
      </c>
      <c r="B35" s="82"/>
      <c r="D35" s="238"/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</row>
    <row r="36" spans="1:89" s="73" customFormat="1" ht="14.1" customHeight="1">
      <c r="A36" s="80">
        <v>27</v>
      </c>
      <c r="B36" s="82"/>
      <c r="C36" s="241"/>
      <c r="E36" s="357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</row>
    <row r="37" spans="1:89" s="73" customFormat="1" ht="14.1" customHeight="1">
      <c r="A37" s="80">
        <v>28</v>
      </c>
      <c r="B37" s="82"/>
      <c r="C37" s="362"/>
      <c r="E37" s="357"/>
      <c r="F37" s="127"/>
      <c r="G37" s="141"/>
      <c r="H37" s="141"/>
      <c r="I37" s="141"/>
      <c r="J37" s="141"/>
      <c r="K37" s="121"/>
      <c r="L37" s="178" t="str">
        <f t="shared" si="6"/>
        <v/>
      </c>
      <c r="M37" s="179" t="str">
        <f t="shared" si="0"/>
        <v/>
      </c>
      <c r="N37" s="170">
        <f ca="1" t="shared" si="1"/>
        <v>40471.37188634259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74"/>
      <c r="AN37" s="77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</row>
    <row r="38" spans="1:89" s="73" customFormat="1" ht="14.1" customHeight="1">
      <c r="A38" s="80">
        <v>29</v>
      </c>
      <c r="B38" s="82"/>
      <c r="C38" s="238"/>
      <c r="E38" s="359"/>
      <c r="F38" s="127"/>
      <c r="G38" s="141"/>
      <c r="H38" s="141"/>
      <c r="I38" s="141"/>
      <c r="J38" s="141"/>
      <c r="K38" s="121"/>
      <c r="L38" s="178" t="str">
        <f t="shared" si="6"/>
        <v/>
      </c>
      <c r="M38" s="179" t="str">
        <f t="shared" si="0"/>
        <v/>
      </c>
      <c r="N38" s="170">
        <f ca="1" t="shared" si="1"/>
        <v>40471.37188634259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74"/>
      <c r="AN38" s="77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399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</row>
    <row r="39" spans="1:89" s="73" customFormat="1" ht="14.1" customHeight="1">
      <c r="A39" s="80">
        <v>30</v>
      </c>
      <c r="B39" s="82"/>
      <c r="C39" s="235"/>
      <c r="D39" s="235"/>
      <c r="E39" s="357"/>
      <c r="F39" s="127"/>
      <c r="G39" s="141"/>
      <c r="H39" s="141"/>
      <c r="I39" s="141"/>
      <c r="J39" s="141"/>
      <c r="K39" s="121"/>
      <c r="L39" s="178" t="str">
        <f t="shared" si="6"/>
        <v/>
      </c>
      <c r="M39" s="179" t="str">
        <f t="shared" si="0"/>
        <v/>
      </c>
      <c r="N39" s="170">
        <f ca="1" t="shared" si="1"/>
        <v>40471.37188634259</v>
      </c>
      <c r="O39" s="171">
        <f ca="1" t="shared" si="2"/>
        <v>40471.37188634259</v>
      </c>
      <c r="P39" s="171">
        <f ca="1" t="shared" si="3"/>
        <v>40471.37188634259</v>
      </c>
      <c r="Q39" s="171">
        <f ca="1" t="shared" si="4"/>
        <v>40471.37188634259</v>
      </c>
      <c r="R39" s="171">
        <f ca="1" t="shared" si="5"/>
        <v>40471.37188634259</v>
      </c>
      <c r="S39" s="76"/>
      <c r="T39" s="88"/>
      <c r="U39" s="88"/>
      <c r="V39" s="88"/>
      <c r="W39" s="88"/>
      <c r="X39" s="89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74"/>
      <c r="AN39" s="77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400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</row>
    <row r="40" spans="1:89" s="73" customFormat="1" ht="14.1" customHeight="1">
      <c r="A40" s="80">
        <v>31</v>
      </c>
      <c r="B40" s="82"/>
      <c r="C40" s="235"/>
      <c r="E40" s="357"/>
      <c r="F40" s="127"/>
      <c r="G40" s="141"/>
      <c r="H40" s="141"/>
      <c r="I40" s="141"/>
      <c r="J40" s="141"/>
      <c r="K40" s="121"/>
      <c r="L40" s="178" t="str">
        <f t="shared" si="6"/>
        <v/>
      </c>
      <c r="M40" s="179" t="str">
        <f t="shared" si="0"/>
        <v/>
      </c>
      <c r="N40" s="170">
        <f ca="1" t="shared" si="1"/>
        <v>40471.37188634259</v>
      </c>
      <c r="O40" s="171">
        <f ca="1" t="shared" si="2"/>
        <v>40471.37188634259</v>
      </c>
      <c r="P40" s="171">
        <f ca="1" t="shared" si="3"/>
        <v>40471.37188634259</v>
      </c>
      <c r="Q40" s="171">
        <f ca="1" t="shared" si="4"/>
        <v>40471.37188634259</v>
      </c>
      <c r="R40" s="171">
        <f ca="1" t="shared" si="5"/>
        <v>40471.37188634259</v>
      </c>
      <c r="S40" s="76"/>
      <c r="T40" s="88"/>
      <c r="U40" s="88"/>
      <c r="V40" s="88"/>
      <c r="W40" s="88"/>
      <c r="X40" s="89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74"/>
      <c r="AN40" s="77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400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</row>
    <row r="41" spans="1:89" s="73" customFormat="1" ht="14.1" customHeight="1">
      <c r="A41" s="80">
        <v>32</v>
      </c>
      <c r="B41" s="82"/>
      <c r="D41" s="238"/>
      <c r="E41" s="357"/>
      <c r="F41" s="127"/>
      <c r="G41" s="141"/>
      <c r="H41" s="141"/>
      <c r="I41" s="141"/>
      <c r="J41" s="141"/>
      <c r="K41" s="121"/>
      <c r="L41" s="178" t="str">
        <f t="shared" si="6"/>
        <v/>
      </c>
      <c r="M41" s="179" t="str">
        <f t="shared" si="0"/>
        <v/>
      </c>
      <c r="N41" s="170">
        <f ca="1" t="shared" si="1"/>
        <v>40471.37188634259</v>
      </c>
      <c r="O41" s="171">
        <f ca="1" t="shared" si="2"/>
        <v>40471.37188634259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399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</row>
    <row r="42" spans="1:89" s="73" customFormat="1" ht="14.1" customHeight="1">
      <c r="A42" s="80">
        <v>33</v>
      </c>
      <c r="B42" s="82"/>
      <c r="C42" s="235"/>
      <c r="D42" s="235"/>
      <c r="E42" s="357"/>
      <c r="F42" s="127"/>
      <c r="G42" s="141"/>
      <c r="H42" s="141"/>
      <c r="I42" s="141"/>
      <c r="J42" s="141"/>
      <c r="K42" s="121"/>
      <c r="L42" s="178" t="str">
        <f t="shared" si="6"/>
        <v/>
      </c>
      <c r="M42" s="179" t="str">
        <f aca="true" t="shared" si="7" ref="M42:M73">IF(F42="","",+L42+(F42*7/5))</f>
        <v/>
      </c>
      <c r="N42" s="170">
        <f aca="true" t="shared" si="8" ref="N42:N73">IF(K42="",NOW(),K42)</f>
        <v>40471.37188634259</v>
      </c>
      <c r="O42" s="171">
        <f aca="true" t="shared" si="9" ref="O42:O73">IF(G42="",NOW(),VLOOKUP(G42,$A$10:$M$152,13))</f>
        <v>40471.37188634259</v>
      </c>
      <c r="P42" s="171">
        <f aca="true" t="shared" si="10" ref="P42:P73">IF(H42="",NOW(),VLOOKUP(H42,$A$10:$M$152,13))</f>
        <v>40471.37188634259</v>
      </c>
      <c r="Q42" s="171">
        <f aca="true" t="shared" si="11" ref="Q42:Q73">IF(I42="",NOW(),VLOOKUP(I42,$A$10:$M$152,13))</f>
        <v>40471.37188634259</v>
      </c>
      <c r="R42" s="171">
        <f aca="true" t="shared" si="12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</row>
    <row r="43" spans="1:89" s="73" customFormat="1" ht="14.1" customHeight="1">
      <c r="A43" s="80">
        <v>34</v>
      </c>
      <c r="B43" s="82"/>
      <c r="C43" s="235"/>
      <c r="D43" s="235"/>
      <c r="E43" s="357"/>
      <c r="F43" s="127"/>
      <c r="G43" s="141"/>
      <c r="H43" s="141"/>
      <c r="I43" s="141"/>
      <c r="J43" s="141"/>
      <c r="K43" s="121"/>
      <c r="L43" s="178" t="str">
        <f aca="true" t="shared" si="13" ref="L43:L74">IF(F43="","",IF(K43="",MAX(N43:R43),K43))</f>
        <v/>
      </c>
      <c r="M43" s="179" t="str">
        <f t="shared" si="7"/>
        <v/>
      </c>
      <c r="N43" s="170">
        <f ca="1" t="shared" si="8"/>
        <v>40471.37188634259</v>
      </c>
      <c r="O43" s="171">
        <f ca="1" t="shared" si="9"/>
        <v>40471.37188634259</v>
      </c>
      <c r="P43" s="171">
        <f ca="1" t="shared" si="10"/>
        <v>40471.37188634259</v>
      </c>
      <c r="Q43" s="171">
        <f ca="1" t="shared" si="11"/>
        <v>40471.37188634259</v>
      </c>
      <c r="R43" s="171">
        <f ca="1" t="shared" si="12"/>
        <v>40471.37188634259</v>
      </c>
      <c r="S43" s="76"/>
      <c r="T43" s="88"/>
      <c r="U43" s="88"/>
      <c r="V43" s="88"/>
      <c r="W43" s="88"/>
      <c r="X43" s="89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399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</row>
    <row r="44" spans="1:89" s="73" customFormat="1" ht="14.1" customHeight="1">
      <c r="A44" s="80">
        <v>35</v>
      </c>
      <c r="B44" s="82"/>
      <c r="C44" s="235"/>
      <c r="D44" s="238"/>
      <c r="E44" s="359"/>
      <c r="F44" s="127"/>
      <c r="G44" s="141"/>
      <c r="H44" s="141"/>
      <c r="I44" s="141"/>
      <c r="J44" s="141"/>
      <c r="K44" s="121"/>
      <c r="L44" s="178" t="str">
        <f t="shared" si="13"/>
        <v/>
      </c>
      <c r="M44" s="179" t="str">
        <f t="shared" si="7"/>
        <v/>
      </c>
      <c r="N44" s="170">
        <f ca="1" t="shared" si="8"/>
        <v>40471.37188634259</v>
      </c>
      <c r="O44" s="171">
        <f ca="1" t="shared" si="9"/>
        <v>40471.37188634259</v>
      </c>
      <c r="P44" s="171">
        <f ca="1" t="shared" si="10"/>
        <v>40471.37188634259</v>
      </c>
      <c r="Q44" s="171">
        <f ca="1" t="shared" si="11"/>
        <v>40471.37188634259</v>
      </c>
      <c r="R44" s="171">
        <f ca="1" t="shared" si="12"/>
        <v>40471.37188634259</v>
      </c>
      <c r="S44" s="76"/>
      <c r="T44" s="88"/>
      <c r="U44" s="88"/>
      <c r="V44" s="88"/>
      <c r="W44" s="88"/>
      <c r="X44" s="89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74"/>
      <c r="AN44" s="77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</row>
    <row r="45" spans="1:89" s="73" customFormat="1" ht="14.1" customHeight="1">
      <c r="A45" s="80">
        <v>36</v>
      </c>
      <c r="B45" s="84"/>
      <c r="C45" s="235"/>
      <c r="E45" s="358"/>
      <c r="F45" s="127"/>
      <c r="G45" s="141"/>
      <c r="H45" s="141"/>
      <c r="I45" s="141"/>
      <c r="J45" s="141"/>
      <c r="K45" s="121"/>
      <c r="L45" s="178" t="str">
        <f t="shared" si="13"/>
        <v/>
      </c>
      <c r="M45" s="179" t="str">
        <f t="shared" si="7"/>
        <v/>
      </c>
      <c r="N45" s="170">
        <f ca="1" t="shared" si="8"/>
        <v>40471.37188634259</v>
      </c>
      <c r="O45" s="171">
        <f ca="1" t="shared" si="9"/>
        <v>40471.37188634259</v>
      </c>
      <c r="P45" s="171">
        <f ca="1" t="shared" si="10"/>
        <v>40471.37188634259</v>
      </c>
      <c r="Q45" s="171">
        <f ca="1" t="shared" si="11"/>
        <v>40471.37188634259</v>
      </c>
      <c r="R45" s="171">
        <f ca="1" t="shared" si="12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399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400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</row>
    <row r="46" spans="1:89" s="73" customFormat="1" ht="14.1" customHeight="1">
      <c r="A46" s="80">
        <v>37</v>
      </c>
      <c r="B46" s="84"/>
      <c r="C46" s="235"/>
      <c r="E46" s="358"/>
      <c r="F46" s="127"/>
      <c r="G46" s="141"/>
      <c r="H46" s="141"/>
      <c r="I46" s="141"/>
      <c r="J46" s="141"/>
      <c r="K46" s="121"/>
      <c r="L46" s="178" t="str">
        <f t="shared" si="13"/>
        <v/>
      </c>
      <c r="M46" s="179" t="str">
        <f t="shared" si="7"/>
        <v/>
      </c>
      <c r="N46" s="170">
        <f ca="1" t="shared" si="8"/>
        <v>40471.37188634259</v>
      </c>
      <c r="O46" s="171">
        <f ca="1" t="shared" si="9"/>
        <v>40471.37188634259</v>
      </c>
      <c r="P46" s="171">
        <f ca="1" t="shared" si="10"/>
        <v>40471.37188634259</v>
      </c>
      <c r="Q46" s="171">
        <f ca="1" t="shared" si="11"/>
        <v>40471.37188634259</v>
      </c>
      <c r="R46" s="171">
        <f ca="1" t="shared" si="12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400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</row>
    <row r="47" spans="1:89" s="73" customFormat="1" ht="14.1" customHeight="1">
      <c r="A47" s="80">
        <v>38</v>
      </c>
      <c r="B47" s="84"/>
      <c r="C47" s="235"/>
      <c r="E47" s="358"/>
      <c r="F47" s="127"/>
      <c r="G47" s="141"/>
      <c r="H47" s="141"/>
      <c r="I47" s="141"/>
      <c r="J47" s="141"/>
      <c r="K47" s="121"/>
      <c r="L47" s="178" t="str">
        <f t="shared" si="13"/>
        <v/>
      </c>
      <c r="M47" s="179" t="str">
        <f t="shared" si="7"/>
        <v/>
      </c>
      <c r="N47" s="170">
        <f ca="1" t="shared" si="8"/>
        <v>40471.37188634259</v>
      </c>
      <c r="O47" s="171">
        <f ca="1" t="shared" si="9"/>
        <v>40471.37188634259</v>
      </c>
      <c r="P47" s="171">
        <f ca="1" t="shared" si="10"/>
        <v>40471.37188634259</v>
      </c>
      <c r="Q47" s="171">
        <f ca="1" t="shared" si="11"/>
        <v>40471.37188634259</v>
      </c>
      <c r="R47" s="171">
        <f ca="1" t="shared" si="12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399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</row>
    <row r="48" spans="1:89" s="73" customFormat="1" ht="14.1" customHeight="1">
      <c r="A48" s="80">
        <v>39</v>
      </c>
      <c r="B48" s="84"/>
      <c r="C48" s="238"/>
      <c r="E48" s="358"/>
      <c r="F48" s="127"/>
      <c r="G48" s="141"/>
      <c r="H48" s="141"/>
      <c r="I48" s="141"/>
      <c r="J48" s="141"/>
      <c r="K48" s="121"/>
      <c r="L48" s="178" t="str">
        <f t="shared" si="13"/>
        <v/>
      </c>
      <c r="M48" s="179" t="str">
        <f t="shared" si="7"/>
        <v/>
      </c>
      <c r="N48" s="170">
        <f ca="1" t="shared" si="8"/>
        <v>40471.37188634259</v>
      </c>
      <c r="O48" s="171">
        <f ca="1" t="shared" si="9"/>
        <v>40471.37188634259</v>
      </c>
      <c r="P48" s="171">
        <f ca="1" t="shared" si="10"/>
        <v>40471.37188634259</v>
      </c>
      <c r="Q48" s="171">
        <f ca="1" t="shared" si="11"/>
        <v>40471.37188634259</v>
      </c>
      <c r="R48" s="171">
        <f ca="1" t="shared" si="12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399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</row>
    <row r="49" spans="1:89" s="73" customFormat="1" ht="14.1" customHeight="1">
      <c r="A49" s="80">
        <v>40</v>
      </c>
      <c r="B49" s="84"/>
      <c r="C49" s="235"/>
      <c r="E49" s="358"/>
      <c r="F49" s="127"/>
      <c r="G49" s="141"/>
      <c r="H49" s="141"/>
      <c r="I49" s="141"/>
      <c r="J49" s="141"/>
      <c r="K49" s="121"/>
      <c r="L49" s="178" t="str">
        <f t="shared" si="13"/>
        <v/>
      </c>
      <c r="M49" s="179" t="str">
        <f t="shared" si="7"/>
        <v/>
      </c>
      <c r="N49" s="170">
        <f ca="1" t="shared" si="8"/>
        <v>40471.37188634259</v>
      </c>
      <c r="O49" s="171">
        <f ca="1" t="shared" si="9"/>
        <v>40471.37188634259</v>
      </c>
      <c r="P49" s="171">
        <f ca="1" t="shared" si="10"/>
        <v>40471.37188634259</v>
      </c>
      <c r="Q49" s="171">
        <f ca="1" t="shared" si="11"/>
        <v>40471.37188634259</v>
      </c>
      <c r="R49" s="171">
        <f ca="1" t="shared" si="12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399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</row>
    <row r="50" spans="1:89" s="73" customFormat="1" ht="14.1" customHeight="1">
      <c r="A50" s="80">
        <v>41</v>
      </c>
      <c r="B50" s="84"/>
      <c r="C50" s="235"/>
      <c r="E50" s="358"/>
      <c r="F50" s="127"/>
      <c r="G50" s="141"/>
      <c r="H50" s="141"/>
      <c r="I50" s="141"/>
      <c r="J50" s="141"/>
      <c r="K50" s="121"/>
      <c r="L50" s="178" t="str">
        <f t="shared" si="13"/>
        <v/>
      </c>
      <c r="M50" s="179" t="str">
        <f t="shared" si="7"/>
        <v/>
      </c>
      <c r="N50" s="170">
        <f ca="1" t="shared" si="8"/>
        <v>40471.37188634259</v>
      </c>
      <c r="O50" s="171">
        <f ca="1" t="shared" si="9"/>
        <v>40471.37188634259</v>
      </c>
      <c r="P50" s="171">
        <f ca="1" t="shared" si="10"/>
        <v>40471.37188634259</v>
      </c>
      <c r="Q50" s="171">
        <f ca="1" t="shared" si="11"/>
        <v>40471.37188634259</v>
      </c>
      <c r="R50" s="171">
        <f ca="1" t="shared" si="12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399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</row>
    <row r="51" spans="1:89" s="73" customFormat="1" ht="14.1" customHeight="1">
      <c r="A51" s="80">
        <v>42</v>
      </c>
      <c r="B51" s="84"/>
      <c r="C51" s="238"/>
      <c r="E51" s="358"/>
      <c r="F51" s="127"/>
      <c r="G51" s="141"/>
      <c r="H51" s="141"/>
      <c r="I51" s="141"/>
      <c r="J51" s="141"/>
      <c r="K51" s="121"/>
      <c r="L51" s="178" t="str">
        <f t="shared" si="13"/>
        <v/>
      </c>
      <c r="M51" s="179" t="str">
        <f t="shared" si="7"/>
        <v/>
      </c>
      <c r="N51" s="170">
        <f ca="1" t="shared" si="8"/>
        <v>40471.37188634259</v>
      </c>
      <c r="O51" s="171">
        <f ca="1" t="shared" si="9"/>
        <v>40471.37188634259</v>
      </c>
      <c r="P51" s="171">
        <f ca="1" t="shared" si="10"/>
        <v>40471.37188634259</v>
      </c>
      <c r="Q51" s="171">
        <f ca="1" t="shared" si="11"/>
        <v>40471.37188634259</v>
      </c>
      <c r="R51" s="171">
        <f ca="1" t="shared" si="12"/>
        <v>40471.37188634259</v>
      </c>
      <c r="S51" s="76"/>
      <c r="T51" s="88"/>
      <c r="U51" s="88"/>
      <c r="V51" s="88"/>
      <c r="W51" s="88"/>
      <c r="X51" s="89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74"/>
      <c r="AN51" s="77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399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400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</row>
    <row r="52" spans="1:89" s="73" customFormat="1" ht="14.1" customHeight="1">
      <c r="A52" s="80">
        <v>43</v>
      </c>
      <c r="E52" s="358"/>
      <c r="F52" s="127"/>
      <c r="G52" s="141"/>
      <c r="H52" s="141"/>
      <c r="I52" s="141"/>
      <c r="J52" s="141"/>
      <c r="K52" s="121"/>
      <c r="L52" s="178" t="str">
        <f t="shared" si="13"/>
        <v/>
      </c>
      <c r="M52" s="179" t="str">
        <f t="shared" si="7"/>
        <v/>
      </c>
      <c r="N52" s="170">
        <f ca="1" t="shared" si="8"/>
        <v>40471.37188634259</v>
      </c>
      <c r="O52" s="171">
        <f ca="1" t="shared" si="9"/>
        <v>40471.37188634259</v>
      </c>
      <c r="P52" s="171">
        <f ca="1" t="shared" si="10"/>
        <v>40471.37188634259</v>
      </c>
      <c r="Q52" s="171">
        <f ca="1" t="shared" si="11"/>
        <v>40471.37188634259</v>
      </c>
      <c r="R52" s="171">
        <f ca="1" t="shared" si="12"/>
        <v>40471.37188634259</v>
      </c>
      <c r="S52" s="76"/>
      <c r="T52" s="88"/>
      <c r="U52" s="88"/>
      <c r="V52" s="88"/>
      <c r="W52" s="88"/>
      <c r="X52" s="8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74"/>
      <c r="AN52" s="77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399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400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</row>
    <row r="53" spans="1:89" s="73" customFormat="1" ht="14.1" customHeight="1">
      <c r="A53" s="80">
        <v>44</v>
      </c>
      <c r="B53" s="82"/>
      <c r="C53" s="235"/>
      <c r="E53" s="358"/>
      <c r="F53" s="127"/>
      <c r="G53" s="141"/>
      <c r="H53" s="141"/>
      <c r="I53" s="141"/>
      <c r="J53" s="141"/>
      <c r="K53" s="121"/>
      <c r="L53" s="178" t="str">
        <f t="shared" si="13"/>
        <v/>
      </c>
      <c r="M53" s="179" t="str">
        <f t="shared" si="7"/>
        <v/>
      </c>
      <c r="N53" s="170">
        <f ca="1" t="shared" si="8"/>
        <v>40471.37188634259</v>
      </c>
      <c r="O53" s="171">
        <f ca="1" t="shared" si="9"/>
        <v>40471.37188634259</v>
      </c>
      <c r="P53" s="171">
        <f ca="1" t="shared" si="10"/>
        <v>40471.37188634259</v>
      </c>
      <c r="Q53" s="171">
        <f ca="1" t="shared" si="11"/>
        <v>40471.37188634259</v>
      </c>
      <c r="R53" s="171">
        <f ca="1" t="shared" si="12"/>
        <v>40471.37188634259</v>
      </c>
      <c r="S53" s="76"/>
      <c r="T53" s="88"/>
      <c r="U53" s="88"/>
      <c r="V53" s="88"/>
      <c r="W53" s="88"/>
      <c r="X53" s="8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74"/>
      <c r="AN53" s="77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400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</row>
    <row r="54" spans="1:89" s="73" customFormat="1" ht="14.1" customHeight="1">
      <c r="A54" s="80">
        <v>45</v>
      </c>
      <c r="C54" s="361"/>
      <c r="D54" s="235"/>
      <c r="E54" s="358"/>
      <c r="F54" s="127"/>
      <c r="G54" s="141"/>
      <c r="H54" s="141"/>
      <c r="I54" s="141"/>
      <c r="J54" s="141"/>
      <c r="K54" s="121"/>
      <c r="L54" s="178" t="str">
        <f t="shared" si="13"/>
        <v/>
      </c>
      <c r="M54" s="179" t="str">
        <f t="shared" si="7"/>
        <v/>
      </c>
      <c r="N54" s="170">
        <f ca="1" t="shared" si="8"/>
        <v>40471.37188634259</v>
      </c>
      <c r="O54" s="171">
        <f ca="1" t="shared" si="9"/>
        <v>40471.37188634259</v>
      </c>
      <c r="P54" s="171">
        <f ca="1" t="shared" si="10"/>
        <v>40471.37188634259</v>
      </c>
      <c r="Q54" s="171">
        <f ca="1" t="shared" si="11"/>
        <v>40471.37188634259</v>
      </c>
      <c r="R54" s="171">
        <f ca="1" t="shared" si="12"/>
        <v>40471.37188634259</v>
      </c>
      <c r="S54" s="76"/>
      <c r="T54" s="88"/>
      <c r="U54" s="88"/>
      <c r="V54" s="88"/>
      <c r="W54" s="88"/>
      <c r="X54" s="8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74"/>
      <c r="AN54" s="77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399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</row>
    <row r="55" spans="1:89" s="73" customFormat="1" ht="14.1" customHeight="1">
      <c r="A55" s="80">
        <v>46</v>
      </c>
      <c r="B55" s="82"/>
      <c r="C55" s="235"/>
      <c r="E55" s="358"/>
      <c r="F55" s="127"/>
      <c r="G55" s="141"/>
      <c r="H55" s="141"/>
      <c r="I55" s="141"/>
      <c r="J55" s="141"/>
      <c r="K55" s="121"/>
      <c r="L55" s="178" t="str">
        <f t="shared" si="13"/>
        <v/>
      </c>
      <c r="M55" s="179" t="str">
        <f t="shared" si="7"/>
        <v/>
      </c>
      <c r="N55" s="170">
        <f ca="1" t="shared" si="8"/>
        <v>40471.37188634259</v>
      </c>
      <c r="O55" s="171">
        <f ca="1" t="shared" si="9"/>
        <v>40471.37188634259</v>
      </c>
      <c r="P55" s="171">
        <f ca="1" t="shared" si="10"/>
        <v>40471.37188634259</v>
      </c>
      <c r="Q55" s="171">
        <f ca="1" t="shared" si="11"/>
        <v>40471.37188634259</v>
      </c>
      <c r="R55" s="171">
        <f ca="1" t="shared" si="12"/>
        <v>40471.37188634259</v>
      </c>
      <c r="S55" s="78"/>
      <c r="T55" s="88"/>
      <c r="U55" s="88"/>
      <c r="V55" s="88"/>
      <c r="W55" s="88"/>
      <c r="X55" s="89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74"/>
      <c r="AN55" s="79"/>
      <c r="AO55" s="80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399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</row>
    <row r="56" spans="1:89" s="73" customFormat="1" ht="14.1" customHeight="1">
      <c r="A56" s="80">
        <v>47</v>
      </c>
      <c r="B56" s="84"/>
      <c r="C56" s="235"/>
      <c r="D56" s="235"/>
      <c r="E56" s="358"/>
      <c r="F56" s="127"/>
      <c r="G56" s="141"/>
      <c r="H56" s="141"/>
      <c r="I56" s="141"/>
      <c r="J56" s="141"/>
      <c r="K56" s="121"/>
      <c r="L56" s="178" t="str">
        <f t="shared" si="13"/>
        <v/>
      </c>
      <c r="M56" s="179" t="str">
        <f t="shared" si="7"/>
        <v/>
      </c>
      <c r="N56" s="170">
        <f ca="1" t="shared" si="8"/>
        <v>40471.37188634259</v>
      </c>
      <c r="O56" s="171">
        <f ca="1" t="shared" si="9"/>
        <v>40471.37188634259</v>
      </c>
      <c r="P56" s="171">
        <f ca="1" t="shared" si="10"/>
        <v>40471.37188634259</v>
      </c>
      <c r="Q56" s="171">
        <f ca="1" t="shared" si="11"/>
        <v>40471.37188634259</v>
      </c>
      <c r="R56" s="171">
        <f ca="1" t="shared" si="12"/>
        <v>40471.37188634259</v>
      </c>
      <c r="S56" s="78"/>
      <c r="T56" s="88"/>
      <c r="U56" s="88"/>
      <c r="V56" s="88"/>
      <c r="W56" s="88"/>
      <c r="X56" s="89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74"/>
      <c r="AN56" s="79"/>
      <c r="AO56" s="80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399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400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</row>
    <row r="57" spans="1:89" s="73" customFormat="1" ht="14.1" customHeight="1">
      <c r="A57" s="80">
        <v>48</v>
      </c>
      <c r="C57" s="238"/>
      <c r="D57" s="238"/>
      <c r="E57" s="358"/>
      <c r="F57" s="127"/>
      <c r="G57" s="141"/>
      <c r="H57" s="141"/>
      <c r="I57" s="141"/>
      <c r="J57" s="141"/>
      <c r="K57" s="121"/>
      <c r="L57" s="178" t="str">
        <f t="shared" si="13"/>
        <v/>
      </c>
      <c r="M57" s="179" t="str">
        <f t="shared" si="7"/>
        <v/>
      </c>
      <c r="N57" s="170">
        <f ca="1" t="shared" si="8"/>
        <v>40471.37188634259</v>
      </c>
      <c r="O57" s="171">
        <f ca="1" t="shared" si="9"/>
        <v>40471.37188634259</v>
      </c>
      <c r="P57" s="171">
        <f ca="1" t="shared" si="10"/>
        <v>40471.37188634259</v>
      </c>
      <c r="Q57" s="171">
        <f ca="1" t="shared" si="11"/>
        <v>40471.37188634259</v>
      </c>
      <c r="R57" s="171">
        <f ca="1" t="shared" si="12"/>
        <v>40471.37188634259</v>
      </c>
      <c r="S57" s="78"/>
      <c r="T57" s="88"/>
      <c r="U57" s="88"/>
      <c r="V57" s="88"/>
      <c r="W57" s="88"/>
      <c r="X57" s="8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/>
      <c r="AN57" s="79"/>
      <c r="AO57" s="80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399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</row>
    <row r="58" spans="1:89" s="73" customFormat="1" ht="14.1" customHeight="1">
      <c r="A58" s="80">
        <v>49</v>
      </c>
      <c r="C58" s="235"/>
      <c r="D58" s="235"/>
      <c r="E58" s="358"/>
      <c r="F58" s="127"/>
      <c r="G58" s="141"/>
      <c r="H58" s="141"/>
      <c r="I58" s="141"/>
      <c r="J58" s="141"/>
      <c r="K58" s="121"/>
      <c r="L58" s="178" t="str">
        <f t="shared" si="13"/>
        <v/>
      </c>
      <c r="M58" s="179" t="str">
        <f t="shared" si="7"/>
        <v/>
      </c>
      <c r="N58" s="170">
        <f ca="1" t="shared" si="8"/>
        <v>40471.37188634259</v>
      </c>
      <c r="O58" s="171">
        <f ca="1" t="shared" si="9"/>
        <v>40471.37188634259</v>
      </c>
      <c r="P58" s="171">
        <f ca="1" t="shared" si="10"/>
        <v>40471.37188634259</v>
      </c>
      <c r="Q58" s="171">
        <f ca="1" t="shared" si="11"/>
        <v>40471.37188634259</v>
      </c>
      <c r="R58" s="171">
        <f ca="1" t="shared" si="12"/>
        <v>40471.37188634259</v>
      </c>
      <c r="S58" s="78"/>
      <c r="T58" s="88"/>
      <c r="U58" s="88"/>
      <c r="V58" s="88"/>
      <c r="W58" s="88"/>
      <c r="X58" s="89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74"/>
      <c r="AN58" s="79"/>
      <c r="AO58" s="80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399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400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</row>
    <row r="59" spans="1:89" s="73" customFormat="1" ht="14.1" customHeight="1">
      <c r="A59" s="80">
        <v>50</v>
      </c>
      <c r="C59" s="235"/>
      <c r="D59" s="238"/>
      <c r="E59" s="358"/>
      <c r="F59" s="127"/>
      <c r="G59" s="141"/>
      <c r="H59" s="141"/>
      <c r="I59" s="141"/>
      <c r="J59" s="141"/>
      <c r="K59" s="121"/>
      <c r="L59" s="178" t="str">
        <f t="shared" si="13"/>
        <v/>
      </c>
      <c r="M59" s="179" t="str">
        <f t="shared" si="7"/>
        <v/>
      </c>
      <c r="N59" s="170">
        <f ca="1" t="shared" si="8"/>
        <v>40471.37188634259</v>
      </c>
      <c r="O59" s="171">
        <f ca="1" t="shared" si="9"/>
        <v>40471.37188634259</v>
      </c>
      <c r="P59" s="171">
        <f ca="1" t="shared" si="10"/>
        <v>40471.37188634259</v>
      </c>
      <c r="Q59" s="171">
        <f ca="1" t="shared" si="11"/>
        <v>40471.37188634259</v>
      </c>
      <c r="R59" s="171">
        <f ca="1" t="shared" si="12"/>
        <v>40471.37188634259</v>
      </c>
      <c r="S59" s="78"/>
      <c r="T59" s="88"/>
      <c r="U59" s="88"/>
      <c r="V59" s="88"/>
      <c r="W59" s="88"/>
      <c r="X59" s="8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74"/>
      <c r="AN59" s="79"/>
      <c r="AO59" s="80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399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400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</row>
    <row r="60" spans="1:89" s="73" customFormat="1" ht="14.1" customHeight="1">
      <c r="A60" s="80">
        <v>51</v>
      </c>
      <c r="B60" s="78"/>
      <c r="C60" s="235"/>
      <c r="D60" s="235"/>
      <c r="E60" s="358"/>
      <c r="F60" s="127"/>
      <c r="G60" s="141"/>
      <c r="H60" s="141"/>
      <c r="I60" s="141"/>
      <c r="J60" s="141"/>
      <c r="K60" s="121"/>
      <c r="L60" s="178" t="str">
        <f t="shared" si="13"/>
        <v/>
      </c>
      <c r="M60" s="179" t="str">
        <f t="shared" si="7"/>
        <v/>
      </c>
      <c r="N60" s="170">
        <f ca="1" t="shared" si="8"/>
        <v>40471.37188634259</v>
      </c>
      <c r="O60" s="171">
        <f ca="1" t="shared" si="9"/>
        <v>40471.37188634259</v>
      </c>
      <c r="P60" s="171">
        <f ca="1" t="shared" si="10"/>
        <v>40471.37188634259</v>
      </c>
      <c r="Q60" s="171">
        <f ca="1" t="shared" si="11"/>
        <v>40471.37188634259</v>
      </c>
      <c r="R60" s="171">
        <f ca="1" t="shared" si="12"/>
        <v>40471.37188634259</v>
      </c>
      <c r="S60" s="78"/>
      <c r="T60" s="88"/>
      <c r="U60" s="88"/>
      <c r="V60" s="88"/>
      <c r="W60" s="88"/>
      <c r="X60" s="89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74"/>
      <c r="AN60" s="81"/>
      <c r="AO60" s="80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399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400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</row>
    <row r="61" spans="1:89" s="73" customFormat="1" ht="14.1" customHeight="1">
      <c r="A61" s="80">
        <v>52</v>
      </c>
      <c r="B61" s="78"/>
      <c r="C61" s="235"/>
      <c r="D61" s="235"/>
      <c r="E61" s="358"/>
      <c r="F61" s="127"/>
      <c r="G61" s="141"/>
      <c r="H61" s="141"/>
      <c r="I61" s="141"/>
      <c r="J61" s="141"/>
      <c r="K61" s="121"/>
      <c r="L61" s="178" t="str">
        <f t="shared" si="13"/>
        <v/>
      </c>
      <c r="M61" s="179" t="str">
        <f t="shared" si="7"/>
        <v/>
      </c>
      <c r="N61" s="170">
        <f ca="1" t="shared" si="8"/>
        <v>40471.37188634259</v>
      </c>
      <c r="O61" s="171">
        <f ca="1" t="shared" si="9"/>
        <v>40471.37188634259</v>
      </c>
      <c r="P61" s="171">
        <f ca="1" t="shared" si="10"/>
        <v>40471.37188634259</v>
      </c>
      <c r="Q61" s="171">
        <f ca="1" t="shared" si="11"/>
        <v>40471.37188634259</v>
      </c>
      <c r="R61" s="171">
        <f ca="1" t="shared" si="12"/>
        <v>40471.37188634259</v>
      </c>
      <c r="S61" s="78"/>
      <c r="T61" s="88"/>
      <c r="U61" s="88"/>
      <c r="V61" s="88"/>
      <c r="W61" s="88"/>
      <c r="X61" s="89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74"/>
      <c r="AN61" s="77"/>
      <c r="AO61" s="80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399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400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</row>
    <row r="62" spans="1:89" s="73" customFormat="1" ht="14.1" customHeight="1">
      <c r="A62" s="80">
        <v>53</v>
      </c>
      <c r="B62" s="78"/>
      <c r="C62" s="235"/>
      <c r="D62" s="238"/>
      <c r="E62" s="358"/>
      <c r="F62" s="127"/>
      <c r="G62" s="141"/>
      <c r="H62" s="141"/>
      <c r="I62" s="141"/>
      <c r="J62" s="141"/>
      <c r="K62" s="121"/>
      <c r="L62" s="178" t="str">
        <f t="shared" si="13"/>
        <v/>
      </c>
      <c r="M62" s="179" t="str">
        <f t="shared" si="7"/>
        <v/>
      </c>
      <c r="N62" s="170">
        <f ca="1" t="shared" si="8"/>
        <v>40471.37188634259</v>
      </c>
      <c r="O62" s="171">
        <f ca="1" t="shared" si="9"/>
        <v>40471.37188634259</v>
      </c>
      <c r="P62" s="171">
        <f ca="1" t="shared" si="10"/>
        <v>40471.37188634259</v>
      </c>
      <c r="Q62" s="171">
        <f ca="1" t="shared" si="11"/>
        <v>40471.37188634259</v>
      </c>
      <c r="R62" s="171">
        <f ca="1" t="shared" si="12"/>
        <v>40471.37188634259</v>
      </c>
      <c r="S62" s="78"/>
      <c r="T62" s="88"/>
      <c r="U62" s="88"/>
      <c r="V62" s="88"/>
      <c r="W62" s="88"/>
      <c r="X62" s="8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74"/>
      <c r="AN62" s="77"/>
      <c r="AO62" s="80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399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400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</row>
    <row r="63" spans="1:89" s="73" customFormat="1" ht="14.1" customHeight="1">
      <c r="A63" s="80">
        <v>54</v>
      </c>
      <c r="B63" s="78"/>
      <c r="C63" s="235"/>
      <c r="D63" s="235"/>
      <c r="E63" s="358"/>
      <c r="F63" s="127"/>
      <c r="G63" s="141"/>
      <c r="H63" s="141"/>
      <c r="I63" s="141"/>
      <c r="J63" s="141"/>
      <c r="K63" s="121"/>
      <c r="L63" s="178" t="str">
        <f t="shared" si="13"/>
        <v/>
      </c>
      <c r="M63" s="179" t="str">
        <f t="shared" si="7"/>
        <v/>
      </c>
      <c r="N63" s="170">
        <f ca="1" t="shared" si="8"/>
        <v>40471.37188634259</v>
      </c>
      <c r="O63" s="171">
        <f ca="1" t="shared" si="9"/>
        <v>40471.37188634259</v>
      </c>
      <c r="P63" s="171">
        <f ca="1" t="shared" si="10"/>
        <v>40471.37188634259</v>
      </c>
      <c r="Q63" s="171">
        <f ca="1" t="shared" si="11"/>
        <v>40471.37188634259</v>
      </c>
      <c r="R63" s="171">
        <f ca="1" t="shared" si="12"/>
        <v>40471.37188634259</v>
      </c>
      <c r="S63" s="78"/>
      <c r="T63" s="88"/>
      <c r="U63" s="88"/>
      <c r="V63" s="88"/>
      <c r="W63" s="88"/>
      <c r="X63" s="89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74"/>
      <c r="AN63" s="77"/>
      <c r="AO63" s="80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399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400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</row>
    <row r="64" spans="1:89" s="73" customFormat="1" ht="14.1" customHeight="1">
      <c r="A64" s="168">
        <v>55</v>
      </c>
      <c r="B64" s="78"/>
      <c r="C64" s="235"/>
      <c r="D64" s="238"/>
      <c r="E64" s="358"/>
      <c r="F64" s="127"/>
      <c r="G64" s="141"/>
      <c r="H64" s="141"/>
      <c r="I64" s="141"/>
      <c r="J64" s="141"/>
      <c r="K64" s="121"/>
      <c r="L64" s="178" t="str">
        <f t="shared" si="13"/>
        <v/>
      </c>
      <c r="M64" s="179" t="str">
        <f t="shared" si="7"/>
        <v/>
      </c>
      <c r="N64" s="170">
        <f ca="1" t="shared" si="8"/>
        <v>40471.37188634259</v>
      </c>
      <c r="O64" s="171">
        <f ca="1" t="shared" si="9"/>
        <v>40471.37188634259</v>
      </c>
      <c r="P64" s="171">
        <f ca="1" t="shared" si="10"/>
        <v>40471.37188634259</v>
      </c>
      <c r="Q64" s="171">
        <f ca="1" t="shared" si="11"/>
        <v>40471.37188634259</v>
      </c>
      <c r="R64" s="171">
        <f ca="1" t="shared" si="12"/>
        <v>40471.37188634259</v>
      </c>
      <c r="S64" s="78"/>
      <c r="T64" s="88"/>
      <c r="U64" s="88"/>
      <c r="V64" s="88"/>
      <c r="W64" s="88"/>
      <c r="X64" s="8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74"/>
      <c r="AN64" s="77"/>
      <c r="AO64" s="80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399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400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</row>
    <row r="65" spans="1:89" s="73" customFormat="1" ht="14.1" customHeight="1">
      <c r="A65" s="168">
        <v>56</v>
      </c>
      <c r="B65" s="78"/>
      <c r="C65" s="236"/>
      <c r="D65" s="235"/>
      <c r="E65" s="358"/>
      <c r="F65" s="127"/>
      <c r="G65" s="141"/>
      <c r="H65" s="141"/>
      <c r="I65" s="141"/>
      <c r="J65" s="141"/>
      <c r="K65" s="121"/>
      <c r="L65" s="178" t="str">
        <f t="shared" si="13"/>
        <v/>
      </c>
      <c r="M65" s="179" t="str">
        <f t="shared" si="7"/>
        <v/>
      </c>
      <c r="N65" s="170">
        <f ca="1" t="shared" si="8"/>
        <v>40471.37188634259</v>
      </c>
      <c r="O65" s="171">
        <f ca="1" t="shared" si="9"/>
        <v>40471.37188634259</v>
      </c>
      <c r="P65" s="171">
        <f ca="1" t="shared" si="10"/>
        <v>40471.37188634259</v>
      </c>
      <c r="Q65" s="171">
        <f ca="1" t="shared" si="11"/>
        <v>40471.37188634259</v>
      </c>
      <c r="R65" s="171">
        <f ca="1" t="shared" si="12"/>
        <v>40471.37188634259</v>
      </c>
      <c r="S65" s="78"/>
      <c r="T65" s="88"/>
      <c r="U65" s="88"/>
      <c r="V65" s="88"/>
      <c r="W65" s="88"/>
      <c r="X65" s="89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74"/>
      <c r="AN65" s="77"/>
      <c r="AO65" s="80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399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</row>
    <row r="66" spans="1:89" s="73" customFormat="1" ht="14.1" customHeight="1">
      <c r="A66" s="168">
        <v>57</v>
      </c>
      <c r="B66" s="78"/>
      <c r="C66" s="235"/>
      <c r="E66" s="358"/>
      <c r="F66" s="127"/>
      <c r="G66" s="141"/>
      <c r="H66" s="141"/>
      <c r="I66" s="141"/>
      <c r="J66" s="141"/>
      <c r="K66" s="121"/>
      <c r="L66" s="178" t="str">
        <f t="shared" si="13"/>
        <v/>
      </c>
      <c r="M66" s="179" t="str">
        <f t="shared" si="7"/>
        <v/>
      </c>
      <c r="N66" s="170">
        <f ca="1" t="shared" si="8"/>
        <v>40471.37188634259</v>
      </c>
      <c r="O66" s="171">
        <f ca="1" t="shared" si="9"/>
        <v>40471.37188634259</v>
      </c>
      <c r="P66" s="171">
        <f ca="1" t="shared" si="10"/>
        <v>40471.37188634259</v>
      </c>
      <c r="Q66" s="171">
        <f ca="1" t="shared" si="11"/>
        <v>40471.37188634259</v>
      </c>
      <c r="R66" s="171">
        <f ca="1" t="shared" si="12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80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399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400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</row>
    <row r="67" spans="1:89" s="73" customFormat="1" ht="14.1" customHeight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3"/>
        <v/>
      </c>
      <c r="M67" s="179" t="str">
        <f t="shared" si="7"/>
        <v/>
      </c>
      <c r="N67" s="170">
        <f ca="1" t="shared" si="8"/>
        <v>40471.37188634259</v>
      </c>
      <c r="O67" s="171">
        <f ca="1" t="shared" si="9"/>
        <v>40471.37188634259</v>
      </c>
      <c r="P67" s="171">
        <f ca="1" t="shared" si="10"/>
        <v>40471.37188634259</v>
      </c>
      <c r="Q67" s="171">
        <f ca="1" t="shared" si="11"/>
        <v>40471.37188634259</v>
      </c>
      <c r="R67" s="171">
        <f ca="1" t="shared" si="12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80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399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</row>
    <row r="68" spans="1:89" s="73" customFormat="1" ht="14.1" customHeight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3"/>
        <v/>
      </c>
      <c r="M68" s="179" t="str">
        <f t="shared" si="7"/>
        <v/>
      </c>
      <c r="N68" s="170">
        <f ca="1" t="shared" si="8"/>
        <v>40471.37188634259</v>
      </c>
      <c r="O68" s="171">
        <f ca="1" t="shared" si="9"/>
        <v>40471.37188634259</v>
      </c>
      <c r="P68" s="171">
        <f ca="1" t="shared" si="10"/>
        <v>40471.37188634259</v>
      </c>
      <c r="Q68" s="171">
        <f ca="1" t="shared" si="11"/>
        <v>40471.37188634259</v>
      </c>
      <c r="R68" s="171">
        <f ca="1" t="shared" si="12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80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399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400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</row>
    <row r="69" spans="1:89" s="73" customFormat="1" ht="14.1" customHeight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3"/>
        <v/>
      </c>
      <c r="M69" s="179" t="str">
        <f t="shared" si="7"/>
        <v/>
      </c>
      <c r="N69" s="170">
        <f ca="1" t="shared" si="8"/>
        <v>40471.37188634259</v>
      </c>
      <c r="O69" s="171">
        <f ca="1" t="shared" si="9"/>
        <v>40471.37188634259</v>
      </c>
      <c r="P69" s="171">
        <f ca="1" t="shared" si="10"/>
        <v>40471.37188634259</v>
      </c>
      <c r="Q69" s="171">
        <f ca="1" t="shared" si="11"/>
        <v>40471.37188634259</v>
      </c>
      <c r="R69" s="171">
        <f ca="1" t="shared" si="12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80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399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400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</row>
    <row r="70" spans="1:89" s="73" customFormat="1" ht="14.1" customHeight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3"/>
        <v/>
      </c>
      <c r="M70" s="179" t="str">
        <f t="shared" si="7"/>
        <v/>
      </c>
      <c r="N70" s="170">
        <f ca="1" t="shared" si="8"/>
        <v>40471.37188634259</v>
      </c>
      <c r="O70" s="171">
        <f ca="1" t="shared" si="9"/>
        <v>40471.37188634259</v>
      </c>
      <c r="P70" s="171">
        <f ca="1" t="shared" si="10"/>
        <v>40471.37188634259</v>
      </c>
      <c r="Q70" s="171">
        <f ca="1" t="shared" si="11"/>
        <v>40471.37188634259</v>
      </c>
      <c r="R70" s="171">
        <f ca="1" t="shared" si="12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80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399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400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</row>
    <row r="71" spans="1:89" s="73" customFormat="1" ht="14.1" customHeight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3"/>
        <v/>
      </c>
      <c r="M71" s="179" t="str">
        <f t="shared" si="7"/>
        <v/>
      </c>
      <c r="N71" s="170">
        <f ca="1" t="shared" si="8"/>
        <v>40471.37188634259</v>
      </c>
      <c r="O71" s="171">
        <f ca="1" t="shared" si="9"/>
        <v>40471.37188634259</v>
      </c>
      <c r="P71" s="171">
        <f ca="1" t="shared" si="10"/>
        <v>40471.37188634259</v>
      </c>
      <c r="Q71" s="171">
        <f ca="1" t="shared" si="11"/>
        <v>40471.37188634259</v>
      </c>
      <c r="R71" s="171">
        <f ca="1" t="shared" si="12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80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399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</row>
    <row r="72" spans="1:89" s="73" customFormat="1" ht="14.1" customHeight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3"/>
        <v/>
      </c>
      <c r="M72" s="179" t="str">
        <f t="shared" si="7"/>
        <v/>
      </c>
      <c r="N72" s="170">
        <f ca="1" t="shared" si="8"/>
        <v>40471.37188634259</v>
      </c>
      <c r="O72" s="171">
        <f ca="1" t="shared" si="9"/>
        <v>40471.37188634259</v>
      </c>
      <c r="P72" s="171">
        <f ca="1" t="shared" si="10"/>
        <v>40471.37188634259</v>
      </c>
      <c r="Q72" s="171">
        <f ca="1" t="shared" si="11"/>
        <v>40471.37188634259</v>
      </c>
      <c r="R72" s="171">
        <f ca="1" t="shared" si="12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80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399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400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</row>
    <row r="73" spans="1:89" s="73" customFormat="1" ht="14.1" customHeight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3"/>
        <v/>
      </c>
      <c r="M73" s="179" t="str">
        <f t="shared" si="7"/>
        <v/>
      </c>
      <c r="N73" s="170">
        <f ca="1" t="shared" si="8"/>
        <v>40471.37188634259</v>
      </c>
      <c r="O73" s="171">
        <f ca="1" t="shared" si="9"/>
        <v>40471.37188634259</v>
      </c>
      <c r="P73" s="171">
        <f ca="1" t="shared" si="10"/>
        <v>40471.37188634259</v>
      </c>
      <c r="Q73" s="171">
        <f ca="1" t="shared" si="11"/>
        <v>40471.37188634259</v>
      </c>
      <c r="R73" s="171">
        <f ca="1" t="shared" si="12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80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399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</row>
    <row r="74" spans="1:89" s="73" customFormat="1" ht="14.1" customHeight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3"/>
        <v/>
      </c>
      <c r="M74" s="179" t="str">
        <f aca="true" t="shared" si="14" ref="M74:M105">IF(F74="","",+L74+(F74*7/5))</f>
        <v/>
      </c>
      <c r="N74" s="170">
        <f aca="true" t="shared" si="15" ref="N74:N105">IF(K74="",NOW(),K74)</f>
        <v>40471.37188634259</v>
      </c>
      <c r="O74" s="171">
        <f aca="true" t="shared" si="16" ref="O74:O105">IF(G74="",NOW(),VLOOKUP(G74,$A$10:$M$152,13))</f>
        <v>40471.37188634259</v>
      </c>
      <c r="P74" s="171">
        <f aca="true" t="shared" si="17" ref="P74:P105">IF(H74="",NOW(),VLOOKUP(H74,$A$10:$M$152,13))</f>
        <v>40471.37188634259</v>
      </c>
      <c r="Q74" s="171">
        <f aca="true" t="shared" si="18" ref="Q74:Q105">IF(I74="",NOW(),VLOOKUP(I74,$A$10:$M$152,13))</f>
        <v>40471.37188634259</v>
      </c>
      <c r="R74" s="171">
        <f aca="true" t="shared" si="19" ref="R74:R105">IF(J74="",NOW(),VLOOKUP(J74,$A$10:$M$152,13))</f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80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399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</row>
    <row r="75" spans="1:89" s="73" customFormat="1" ht="14.1" customHeight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0" ref="L75:L106">IF(F75="","",IF(K75="",MAX(N75:R75),K75))</f>
        <v/>
      </c>
      <c r="M75" s="179" t="str">
        <f t="shared" si="14"/>
        <v/>
      </c>
      <c r="N75" s="170">
        <f ca="1" t="shared" si="15"/>
        <v>40471.37188634259</v>
      </c>
      <c r="O75" s="171">
        <f ca="1" t="shared" si="16"/>
        <v>40471.37188634259</v>
      </c>
      <c r="P75" s="171">
        <f ca="1" t="shared" si="17"/>
        <v>40471.37188634259</v>
      </c>
      <c r="Q75" s="171">
        <f ca="1" t="shared" si="18"/>
        <v>40471.37188634259</v>
      </c>
      <c r="R75" s="171">
        <f ca="1" t="shared" si="19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80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399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</row>
    <row r="76" spans="1:89" s="73" customFormat="1" ht="14.1" customHeight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0"/>
        <v/>
      </c>
      <c r="M76" s="179" t="str">
        <f t="shared" si="14"/>
        <v/>
      </c>
      <c r="N76" s="170">
        <f ca="1" t="shared" si="15"/>
        <v>40471.37188634259</v>
      </c>
      <c r="O76" s="171">
        <f ca="1" t="shared" si="16"/>
        <v>40471.37188634259</v>
      </c>
      <c r="P76" s="171">
        <f ca="1" t="shared" si="17"/>
        <v>40471.37188634259</v>
      </c>
      <c r="Q76" s="171">
        <f ca="1" t="shared" si="18"/>
        <v>40471.37188634259</v>
      </c>
      <c r="R76" s="171">
        <f ca="1" t="shared" si="19"/>
        <v>40471.37188634259</v>
      </c>
      <c r="S76" s="78"/>
      <c r="T76" s="88"/>
      <c r="U76" s="88"/>
      <c r="V76" s="88"/>
      <c r="W76" s="88"/>
      <c r="X76" s="8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80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399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400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</row>
    <row r="77" spans="1:89" s="73" customFormat="1" ht="14.1" customHeight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0"/>
        <v/>
      </c>
      <c r="M77" s="179" t="str">
        <f t="shared" si="14"/>
        <v/>
      </c>
      <c r="N77" s="170">
        <f ca="1" t="shared" si="15"/>
        <v>40471.37188634259</v>
      </c>
      <c r="O77" s="171">
        <f ca="1" t="shared" si="16"/>
        <v>40471.37188634259</v>
      </c>
      <c r="P77" s="171">
        <f ca="1" t="shared" si="17"/>
        <v>40471.37188634259</v>
      </c>
      <c r="Q77" s="171">
        <f ca="1" t="shared" si="18"/>
        <v>40471.37188634259</v>
      </c>
      <c r="R77" s="171">
        <f ca="1" t="shared" si="19"/>
        <v>40471.37188634259</v>
      </c>
      <c r="S77" s="78"/>
      <c r="T77" s="88"/>
      <c r="U77" s="88"/>
      <c r="V77" s="88"/>
      <c r="W77" s="88"/>
      <c r="X77" s="8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80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399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400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</row>
    <row r="78" spans="1:89" s="73" customFormat="1" ht="17.25" customHeight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0"/>
        <v/>
      </c>
      <c r="M78" s="179" t="str">
        <f t="shared" si="14"/>
        <v/>
      </c>
      <c r="N78" s="170">
        <f ca="1" t="shared" si="15"/>
        <v>40471.37188634259</v>
      </c>
      <c r="O78" s="171">
        <f ca="1" t="shared" si="16"/>
        <v>40471.37188634259</v>
      </c>
      <c r="P78" s="171">
        <f ca="1" t="shared" si="17"/>
        <v>40471.37188634259</v>
      </c>
      <c r="Q78" s="171">
        <f ca="1" t="shared" si="18"/>
        <v>40471.37188634259</v>
      </c>
      <c r="R78" s="171">
        <f ca="1" t="shared" si="19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80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400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</row>
    <row r="79" spans="1:89" s="73" customFormat="1" ht="14.1" customHeight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0"/>
        <v/>
      </c>
      <c r="M79" s="179" t="str">
        <f t="shared" si="14"/>
        <v/>
      </c>
      <c r="N79" s="170">
        <f ca="1" t="shared" si="15"/>
        <v>40471.37188634259</v>
      </c>
      <c r="O79" s="171">
        <f ca="1" t="shared" si="16"/>
        <v>40471.37188634259</v>
      </c>
      <c r="P79" s="171">
        <f ca="1" t="shared" si="17"/>
        <v>40471.37188634259</v>
      </c>
      <c r="Q79" s="171">
        <f ca="1" t="shared" si="18"/>
        <v>40471.37188634259</v>
      </c>
      <c r="R79" s="171">
        <f ca="1" t="shared" si="19"/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80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400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</row>
    <row r="80" spans="1:89" s="73" customFormat="1" ht="14.1" customHeight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0"/>
        <v/>
      </c>
      <c r="M80" s="179" t="str">
        <f t="shared" si="14"/>
        <v/>
      </c>
      <c r="N80" s="170">
        <f ca="1" t="shared" si="15"/>
        <v>40471.37188634259</v>
      </c>
      <c r="O80" s="171">
        <f ca="1" t="shared" si="16"/>
        <v>40471.37188634259</v>
      </c>
      <c r="P80" s="171">
        <f ca="1" t="shared" si="17"/>
        <v>40471.37188634259</v>
      </c>
      <c r="Q80" s="171">
        <f ca="1" t="shared" si="18"/>
        <v>40471.37188634259</v>
      </c>
      <c r="R80" s="171">
        <f ca="1" t="shared" si="19"/>
        <v>40471.37188634259</v>
      </c>
      <c r="S80" s="78"/>
      <c r="T80" s="88"/>
      <c r="U80" s="88"/>
      <c r="V80" s="88"/>
      <c r="W80" s="88"/>
      <c r="X80" s="8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80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400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</row>
    <row r="81" spans="1:89" s="73" customFormat="1" ht="14.1" customHeight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0"/>
        <v/>
      </c>
      <c r="M81" s="179" t="str">
        <f t="shared" si="14"/>
        <v/>
      </c>
      <c r="N81" s="170">
        <f ca="1" t="shared" si="15"/>
        <v>40471.37188634259</v>
      </c>
      <c r="O81" s="171">
        <f ca="1" t="shared" si="16"/>
        <v>40471.37188634259</v>
      </c>
      <c r="P81" s="171">
        <f ca="1" t="shared" si="17"/>
        <v>40471.37188634259</v>
      </c>
      <c r="Q81" s="171">
        <f ca="1" t="shared" si="18"/>
        <v>40471.37188634259</v>
      </c>
      <c r="R81" s="171">
        <f ca="1" t="shared" si="19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80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400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</row>
    <row r="82" spans="1:89" s="73" customFormat="1" ht="14.1" customHeight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0"/>
        <v/>
      </c>
      <c r="M82" s="179" t="str">
        <f t="shared" si="14"/>
        <v/>
      </c>
      <c r="N82" s="170">
        <f ca="1" t="shared" si="15"/>
        <v>40471.37188634259</v>
      </c>
      <c r="O82" s="171">
        <f ca="1" t="shared" si="16"/>
        <v>40471.37188634259</v>
      </c>
      <c r="P82" s="171">
        <f ca="1" t="shared" si="17"/>
        <v>40471.37188634259</v>
      </c>
      <c r="Q82" s="171">
        <f ca="1" t="shared" si="18"/>
        <v>40471.37188634259</v>
      </c>
      <c r="R82" s="171">
        <f ca="1" t="shared" si="19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80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400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</row>
    <row r="83" spans="1:89" s="73" customFormat="1" ht="14.1" customHeight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0"/>
        <v/>
      </c>
      <c r="M83" s="179" t="str">
        <f t="shared" si="14"/>
        <v/>
      </c>
      <c r="N83" s="170">
        <f ca="1" t="shared" si="15"/>
        <v>40471.37188634259</v>
      </c>
      <c r="O83" s="171">
        <f ca="1" t="shared" si="16"/>
        <v>40471.37188634259</v>
      </c>
      <c r="P83" s="171">
        <f ca="1" t="shared" si="17"/>
        <v>40471.37188634259</v>
      </c>
      <c r="Q83" s="171">
        <f ca="1" t="shared" si="18"/>
        <v>40471.37188634259</v>
      </c>
      <c r="R83" s="171">
        <f ca="1" t="shared" si="19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80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399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400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</row>
    <row r="84" spans="1:89" s="73" customFormat="1" ht="14.1" customHeight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0"/>
        <v/>
      </c>
      <c r="M84" s="179" t="str">
        <f t="shared" si="14"/>
        <v/>
      </c>
      <c r="N84" s="170">
        <f ca="1" t="shared" si="15"/>
        <v>40471.37188634259</v>
      </c>
      <c r="O84" s="171">
        <f ca="1" t="shared" si="16"/>
        <v>40471.37188634259</v>
      </c>
      <c r="P84" s="171">
        <f ca="1" t="shared" si="17"/>
        <v>40471.37188634259</v>
      </c>
      <c r="Q84" s="171">
        <f ca="1" t="shared" si="18"/>
        <v>40471.37188634259</v>
      </c>
      <c r="R84" s="171">
        <f ca="1" t="shared" si="19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80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400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</row>
    <row r="85" spans="1:89" s="73" customFormat="1" ht="14.1" customHeight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0"/>
        <v/>
      </c>
      <c r="M85" s="179" t="str">
        <f t="shared" si="14"/>
        <v/>
      </c>
      <c r="N85" s="170">
        <f ca="1" t="shared" si="15"/>
        <v>40471.37188634259</v>
      </c>
      <c r="O85" s="171">
        <f ca="1" t="shared" si="16"/>
        <v>40471.37188634259</v>
      </c>
      <c r="P85" s="171">
        <f ca="1" t="shared" si="17"/>
        <v>40471.37188634259</v>
      </c>
      <c r="Q85" s="171">
        <f ca="1" t="shared" si="18"/>
        <v>40471.37188634259</v>
      </c>
      <c r="R85" s="171">
        <f ca="1" t="shared" si="19"/>
        <v>40471.37188634259</v>
      </c>
      <c r="S85" s="78"/>
      <c r="T85" s="88"/>
      <c r="U85" s="88"/>
      <c r="V85" s="88"/>
      <c r="W85" s="88"/>
      <c r="X85" s="8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80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400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</row>
    <row r="86" spans="1:89" s="73" customFormat="1" ht="14.1" customHeight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0"/>
        <v/>
      </c>
      <c r="M86" s="179" t="str">
        <f t="shared" si="14"/>
        <v/>
      </c>
      <c r="N86" s="170">
        <f ca="1" t="shared" si="15"/>
        <v>40471.37188634259</v>
      </c>
      <c r="O86" s="171">
        <f ca="1" t="shared" si="16"/>
        <v>40471.37188634259</v>
      </c>
      <c r="P86" s="171">
        <f ca="1" t="shared" si="17"/>
        <v>40471.37188634259</v>
      </c>
      <c r="Q86" s="171">
        <f ca="1" t="shared" si="18"/>
        <v>40471.37188634259</v>
      </c>
      <c r="R86" s="171">
        <f ca="1" t="shared" si="19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80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400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</row>
    <row r="87" spans="1:89" s="73" customFormat="1" ht="14.1" customHeight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0"/>
        <v/>
      </c>
      <c r="M87" s="179" t="str">
        <f t="shared" si="14"/>
        <v/>
      </c>
      <c r="N87" s="170">
        <f ca="1" t="shared" si="15"/>
        <v>40471.37188634259</v>
      </c>
      <c r="O87" s="171">
        <f ca="1" t="shared" si="16"/>
        <v>40471.37188634259</v>
      </c>
      <c r="P87" s="171">
        <f ca="1" t="shared" si="17"/>
        <v>40471.37188634259</v>
      </c>
      <c r="Q87" s="171">
        <f ca="1" t="shared" si="18"/>
        <v>40471.37188634259</v>
      </c>
      <c r="R87" s="171">
        <f ca="1" t="shared" si="19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80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400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400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</row>
    <row r="88" spans="1:89" s="73" customFormat="1" ht="14.1" customHeight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0"/>
        <v/>
      </c>
      <c r="M88" s="179" t="str">
        <f t="shared" si="14"/>
        <v/>
      </c>
      <c r="N88" s="170">
        <f ca="1" t="shared" si="15"/>
        <v>40471.37188634259</v>
      </c>
      <c r="O88" s="171">
        <f ca="1" t="shared" si="16"/>
        <v>40471.37188634259</v>
      </c>
      <c r="P88" s="171">
        <f ca="1" t="shared" si="17"/>
        <v>40471.37188634259</v>
      </c>
      <c r="Q88" s="171">
        <f ca="1" t="shared" si="18"/>
        <v>40471.37188634259</v>
      </c>
      <c r="R88" s="171">
        <f ca="1" t="shared" si="19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80"/>
      <c r="AP88" s="399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399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400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</row>
    <row r="89" spans="1:89" s="73" customFormat="1" ht="14.1" customHeight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0"/>
        <v/>
      </c>
      <c r="M89" s="179" t="str">
        <f t="shared" si="14"/>
        <v/>
      </c>
      <c r="N89" s="170">
        <f ca="1" t="shared" si="15"/>
        <v>40471.37188634259</v>
      </c>
      <c r="O89" s="171">
        <f ca="1" t="shared" si="16"/>
        <v>40471.37188634259</v>
      </c>
      <c r="P89" s="171">
        <f ca="1" t="shared" si="17"/>
        <v>40471.37188634259</v>
      </c>
      <c r="Q89" s="171">
        <f ca="1" t="shared" si="18"/>
        <v>40471.37188634259</v>
      </c>
      <c r="R89" s="171">
        <f ca="1" t="shared" si="19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80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399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400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</row>
    <row r="90" spans="1:89" s="73" customFormat="1" ht="14.1" customHeight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0"/>
        <v/>
      </c>
      <c r="M90" s="179" t="str">
        <f t="shared" si="14"/>
        <v/>
      </c>
      <c r="N90" s="170">
        <f ca="1" t="shared" si="15"/>
        <v>40471.37188634259</v>
      </c>
      <c r="O90" s="171">
        <f ca="1" t="shared" si="16"/>
        <v>40471.37188634259</v>
      </c>
      <c r="P90" s="171">
        <f ca="1" t="shared" si="17"/>
        <v>40471.37188634259</v>
      </c>
      <c r="Q90" s="171">
        <f ca="1" t="shared" si="18"/>
        <v>40471.37188634259</v>
      </c>
      <c r="R90" s="171">
        <f ca="1" t="shared" si="19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80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400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</row>
    <row r="91" spans="1:89" s="73" customFormat="1" ht="14.1" customHeight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0"/>
        <v/>
      </c>
      <c r="M91" s="179" t="str">
        <f t="shared" si="14"/>
        <v/>
      </c>
      <c r="N91" s="170">
        <f ca="1" t="shared" si="15"/>
        <v>40471.37188634259</v>
      </c>
      <c r="O91" s="171">
        <f ca="1" t="shared" si="16"/>
        <v>40471.37188634259</v>
      </c>
      <c r="P91" s="171">
        <f ca="1" t="shared" si="17"/>
        <v>40471.37188634259</v>
      </c>
      <c r="Q91" s="171">
        <f ca="1" t="shared" si="18"/>
        <v>40471.37188634259</v>
      </c>
      <c r="R91" s="171">
        <f ca="1" t="shared" si="19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80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</row>
    <row r="92" spans="1:89" s="73" customFormat="1" ht="14.1" customHeight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0"/>
        <v/>
      </c>
      <c r="M92" s="179" t="str">
        <f t="shared" si="14"/>
        <v/>
      </c>
      <c r="N92" s="170">
        <f ca="1" t="shared" si="15"/>
        <v>40471.37188634259</v>
      </c>
      <c r="O92" s="171">
        <f ca="1" t="shared" si="16"/>
        <v>40471.37188634259</v>
      </c>
      <c r="P92" s="171">
        <f ca="1" t="shared" si="17"/>
        <v>40471.37188634259</v>
      </c>
      <c r="Q92" s="171">
        <f ca="1" t="shared" si="18"/>
        <v>40471.37188634259</v>
      </c>
      <c r="R92" s="171">
        <f ca="1" t="shared" si="19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80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400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400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</row>
    <row r="93" spans="1:89" s="73" customFormat="1" ht="14.1" customHeight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0"/>
        <v/>
      </c>
      <c r="M93" s="179" t="str">
        <f t="shared" si="14"/>
        <v/>
      </c>
      <c r="N93" s="170">
        <f ca="1" t="shared" si="15"/>
        <v>40471.37188634259</v>
      </c>
      <c r="O93" s="171">
        <f ca="1" t="shared" si="16"/>
        <v>40471.37188634259</v>
      </c>
      <c r="P93" s="171">
        <f ca="1" t="shared" si="17"/>
        <v>40471.37188634259</v>
      </c>
      <c r="Q93" s="171">
        <f ca="1" t="shared" si="18"/>
        <v>40471.37188634259</v>
      </c>
      <c r="R93" s="171">
        <f ca="1" t="shared" si="19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80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399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400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</row>
    <row r="94" spans="1:89" s="73" customFormat="1" ht="14.1" customHeight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0"/>
        <v/>
      </c>
      <c r="M94" s="179" t="str">
        <f t="shared" si="14"/>
        <v/>
      </c>
      <c r="N94" s="170">
        <f ca="1" t="shared" si="15"/>
        <v>40471.37188634259</v>
      </c>
      <c r="O94" s="171">
        <f ca="1" t="shared" si="16"/>
        <v>40471.37188634259</v>
      </c>
      <c r="P94" s="171">
        <f ca="1" t="shared" si="17"/>
        <v>40471.37188634259</v>
      </c>
      <c r="Q94" s="171">
        <f ca="1" t="shared" si="18"/>
        <v>40471.37188634259</v>
      </c>
      <c r="R94" s="171">
        <f ca="1" t="shared" si="19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80"/>
      <c r="AP94" s="399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400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</row>
    <row r="95" spans="1:89" s="73" customFormat="1" ht="14.1" customHeight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0"/>
        <v/>
      </c>
      <c r="M95" s="179" t="str">
        <f t="shared" si="14"/>
        <v/>
      </c>
      <c r="N95" s="170">
        <f ca="1" t="shared" si="15"/>
        <v>40471.37188634259</v>
      </c>
      <c r="O95" s="171">
        <f ca="1" t="shared" si="16"/>
        <v>40471.37188634259</v>
      </c>
      <c r="P95" s="171">
        <f ca="1" t="shared" si="17"/>
        <v>40471.37188634259</v>
      </c>
      <c r="Q95" s="171">
        <f ca="1" t="shared" si="18"/>
        <v>40471.37188634259</v>
      </c>
      <c r="R95" s="171">
        <f ca="1" t="shared" si="19"/>
        <v>40471.37188634259</v>
      </c>
      <c r="S95" s="78"/>
      <c r="T95" s="88"/>
      <c r="U95" s="88"/>
      <c r="V95" s="88"/>
      <c r="W95" s="88"/>
      <c r="X95" s="8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80"/>
      <c r="AP95" s="399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399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400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</row>
    <row r="96" spans="1:89" s="73" customFormat="1" ht="14.1" customHeight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0"/>
        <v/>
      </c>
      <c r="M96" s="179" t="str">
        <f t="shared" si="14"/>
        <v/>
      </c>
      <c r="N96" s="170">
        <f ca="1" t="shared" si="15"/>
        <v>40471.37188634259</v>
      </c>
      <c r="O96" s="171">
        <f ca="1" t="shared" si="16"/>
        <v>40471.37188634259</v>
      </c>
      <c r="P96" s="171">
        <f ca="1" t="shared" si="17"/>
        <v>40471.37188634259</v>
      </c>
      <c r="Q96" s="171">
        <f ca="1" t="shared" si="18"/>
        <v>40471.37188634259</v>
      </c>
      <c r="R96" s="171">
        <f ca="1" t="shared" si="19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80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399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400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</row>
    <row r="97" spans="1:89" s="73" customFormat="1" ht="14.1" customHeight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0"/>
        <v/>
      </c>
      <c r="M97" s="179" t="str">
        <f t="shared" si="14"/>
        <v/>
      </c>
      <c r="N97" s="170">
        <f ca="1" t="shared" si="15"/>
        <v>40471.37188634259</v>
      </c>
      <c r="O97" s="171">
        <f ca="1" t="shared" si="16"/>
        <v>40471.37188634259</v>
      </c>
      <c r="P97" s="171">
        <f ca="1" t="shared" si="17"/>
        <v>40471.37188634259</v>
      </c>
      <c r="Q97" s="171">
        <f ca="1" t="shared" si="18"/>
        <v>40471.37188634259</v>
      </c>
      <c r="R97" s="171">
        <f ca="1" t="shared" si="19"/>
        <v>40471.37188634259</v>
      </c>
      <c r="S97" s="78"/>
      <c r="T97" s="88"/>
      <c r="U97" s="88"/>
      <c r="V97" s="88"/>
      <c r="W97" s="88"/>
      <c r="X97" s="8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80"/>
      <c r="AP97" s="399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399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400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</row>
    <row r="98" spans="1:89" s="73" customFormat="1" ht="14.1" customHeight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0"/>
        <v/>
      </c>
      <c r="M98" s="179" t="str">
        <f t="shared" si="14"/>
        <v/>
      </c>
      <c r="N98" s="170">
        <f ca="1" t="shared" si="15"/>
        <v>40471.37188634259</v>
      </c>
      <c r="O98" s="171">
        <f ca="1" t="shared" si="16"/>
        <v>40471.37188634259</v>
      </c>
      <c r="P98" s="171">
        <f ca="1" t="shared" si="17"/>
        <v>40471.37188634259</v>
      </c>
      <c r="Q98" s="171">
        <f ca="1" t="shared" si="18"/>
        <v>40471.37188634259</v>
      </c>
      <c r="R98" s="171">
        <f ca="1" t="shared" si="19"/>
        <v>40471.37188634259</v>
      </c>
      <c r="S98" s="78"/>
      <c r="T98" s="88"/>
      <c r="U98" s="88"/>
      <c r="V98" s="88"/>
      <c r="W98" s="88"/>
      <c r="X98" s="8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80"/>
      <c r="AP98" s="399"/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400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399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400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</row>
    <row r="99" spans="1:89" s="73" customFormat="1" ht="14.1" customHeight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0"/>
        <v/>
      </c>
      <c r="M99" s="179" t="str">
        <f t="shared" si="14"/>
        <v/>
      </c>
      <c r="N99" s="170">
        <f ca="1" t="shared" si="15"/>
        <v>40471.37188634259</v>
      </c>
      <c r="O99" s="171">
        <f ca="1" t="shared" si="16"/>
        <v>40471.37188634259</v>
      </c>
      <c r="P99" s="171">
        <f ca="1" t="shared" si="17"/>
        <v>40471.37188634259</v>
      </c>
      <c r="Q99" s="171">
        <f ca="1" t="shared" si="18"/>
        <v>40471.37188634259</v>
      </c>
      <c r="R99" s="171">
        <f ca="1" t="shared" si="19"/>
        <v>40471.37188634259</v>
      </c>
      <c r="S99" s="78"/>
      <c r="T99" s="88"/>
      <c r="U99" s="88"/>
      <c r="V99" s="88"/>
      <c r="W99" s="88"/>
      <c r="X99" s="8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80"/>
      <c r="AP99" s="399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399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400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</row>
    <row r="100" spans="1:89" s="73" customFormat="1" ht="14.1" customHeight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0"/>
        <v/>
      </c>
      <c r="M100" s="179" t="str">
        <f t="shared" si="14"/>
        <v/>
      </c>
      <c r="N100" s="170">
        <f ca="1" t="shared" si="15"/>
        <v>40471.37188634259</v>
      </c>
      <c r="O100" s="171">
        <f ca="1" t="shared" si="16"/>
        <v>40471.37188634259</v>
      </c>
      <c r="P100" s="171">
        <f ca="1" t="shared" si="17"/>
        <v>40471.37188634259</v>
      </c>
      <c r="Q100" s="171">
        <f ca="1" t="shared" si="18"/>
        <v>40471.37188634259</v>
      </c>
      <c r="R100" s="171">
        <f ca="1" t="shared" si="19"/>
        <v>40471.37188634259</v>
      </c>
      <c r="S100" s="78"/>
      <c r="T100" s="88"/>
      <c r="U100" s="88"/>
      <c r="V100" s="88"/>
      <c r="W100" s="88"/>
      <c r="X100" s="8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80"/>
      <c r="AP100" s="399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399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400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</row>
    <row r="101" spans="1:89" s="73" customFormat="1" ht="14.1" customHeight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0"/>
        <v/>
      </c>
      <c r="M101" s="179" t="str">
        <f t="shared" si="14"/>
        <v/>
      </c>
      <c r="N101" s="170">
        <f ca="1" t="shared" si="15"/>
        <v>40471.37188634259</v>
      </c>
      <c r="O101" s="171">
        <f ca="1" t="shared" si="16"/>
        <v>40471.37188634259</v>
      </c>
      <c r="P101" s="171">
        <f ca="1" t="shared" si="17"/>
        <v>40471.37188634259</v>
      </c>
      <c r="Q101" s="171">
        <f ca="1" t="shared" si="18"/>
        <v>40471.37188634259</v>
      </c>
      <c r="R101" s="171">
        <f ca="1" t="shared" si="19"/>
        <v>40471.37188634259</v>
      </c>
      <c r="S101" s="78"/>
      <c r="T101" s="88"/>
      <c r="U101" s="88"/>
      <c r="V101" s="88"/>
      <c r="W101" s="88"/>
      <c r="X101" s="8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80"/>
      <c r="AP101" s="399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399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400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</row>
    <row r="102" spans="1:89" s="73" customFormat="1" ht="14.1" customHeight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0"/>
        <v/>
      </c>
      <c r="M102" s="179" t="str">
        <f t="shared" si="14"/>
        <v/>
      </c>
      <c r="N102" s="170">
        <f ca="1" t="shared" si="15"/>
        <v>40471.37188634259</v>
      </c>
      <c r="O102" s="171">
        <f ca="1" t="shared" si="16"/>
        <v>40471.37188634259</v>
      </c>
      <c r="P102" s="171">
        <f ca="1" t="shared" si="17"/>
        <v>40471.37188634259</v>
      </c>
      <c r="Q102" s="171">
        <f ca="1" t="shared" si="18"/>
        <v>40471.37188634259</v>
      </c>
      <c r="R102" s="171">
        <f ca="1" t="shared" si="19"/>
        <v>40471.37188634259</v>
      </c>
      <c r="S102" s="78"/>
      <c r="T102" s="88"/>
      <c r="U102" s="88"/>
      <c r="V102" s="88"/>
      <c r="W102" s="88"/>
      <c r="X102" s="8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80"/>
      <c r="AP102" s="399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399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400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</row>
    <row r="103" spans="1:89" s="73" customFormat="1" ht="14.1" customHeight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0"/>
        <v/>
      </c>
      <c r="M103" s="179" t="str">
        <f t="shared" si="14"/>
        <v/>
      </c>
      <c r="N103" s="170">
        <f ca="1" t="shared" si="15"/>
        <v>40471.37188634259</v>
      </c>
      <c r="O103" s="171">
        <f ca="1" t="shared" si="16"/>
        <v>40471.37188634259</v>
      </c>
      <c r="P103" s="171">
        <f ca="1" t="shared" si="17"/>
        <v>40471.37188634259</v>
      </c>
      <c r="Q103" s="171">
        <f ca="1" t="shared" si="18"/>
        <v>40471.37188634259</v>
      </c>
      <c r="R103" s="171">
        <f ca="1" t="shared" si="19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80"/>
      <c r="AP103" s="399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399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400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</row>
    <row r="104" spans="1:89" s="73" customFormat="1" ht="14.1" customHeight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0"/>
        <v/>
      </c>
      <c r="M104" s="179" t="str">
        <f t="shared" si="14"/>
        <v/>
      </c>
      <c r="N104" s="170">
        <f ca="1" t="shared" si="15"/>
        <v>40471.37188634259</v>
      </c>
      <c r="O104" s="171">
        <f ca="1" t="shared" si="16"/>
        <v>40471.37188634259</v>
      </c>
      <c r="P104" s="171">
        <f ca="1" t="shared" si="17"/>
        <v>40471.37188634259</v>
      </c>
      <c r="Q104" s="171">
        <f ca="1" t="shared" si="18"/>
        <v>40471.37188634259</v>
      </c>
      <c r="R104" s="171">
        <f ca="1" t="shared" si="19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80"/>
      <c r="AP104" s="399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399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400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</row>
    <row r="105" spans="1:89" s="73" customFormat="1" ht="14.1" customHeight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0"/>
        <v/>
      </c>
      <c r="M105" s="179" t="str">
        <f t="shared" si="14"/>
        <v/>
      </c>
      <c r="N105" s="170">
        <f ca="1" t="shared" si="15"/>
        <v>40471.37188634259</v>
      </c>
      <c r="O105" s="171">
        <f ca="1" t="shared" si="16"/>
        <v>40471.37188634259</v>
      </c>
      <c r="P105" s="171">
        <f ca="1" t="shared" si="17"/>
        <v>40471.37188634259</v>
      </c>
      <c r="Q105" s="171">
        <f ca="1" t="shared" si="18"/>
        <v>40471.37188634259</v>
      </c>
      <c r="R105" s="171">
        <f ca="1" t="shared" si="19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80"/>
      <c r="AP105" s="399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399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400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</row>
    <row r="106" spans="1:89" s="73" customFormat="1" ht="14.1" customHeight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0"/>
        <v/>
      </c>
      <c r="M106" s="179" t="str">
        <f aca="true" t="shared" si="21" ref="M106:M137">IF(F106="","",+L106+(F106*7/5))</f>
        <v/>
      </c>
      <c r="N106" s="170">
        <f aca="true" t="shared" si="22" ref="N106:N137">IF(K106="",NOW(),K106)</f>
        <v>40471.37188634259</v>
      </c>
      <c r="O106" s="171">
        <f aca="true" t="shared" si="23" ref="O106:O137">IF(G106="",NOW(),VLOOKUP(G106,$A$10:$M$152,13))</f>
        <v>40471.37188634259</v>
      </c>
      <c r="P106" s="171">
        <f aca="true" t="shared" si="24" ref="P106:P137">IF(H106="",NOW(),VLOOKUP(H106,$A$10:$M$152,13))</f>
        <v>40471.37188634259</v>
      </c>
      <c r="Q106" s="171">
        <f aca="true" t="shared" si="25" ref="Q106:Q137">IF(I106="",NOW(),VLOOKUP(I106,$A$10:$M$152,13))</f>
        <v>40471.37188634259</v>
      </c>
      <c r="R106" s="171">
        <f aca="true" t="shared" si="26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80"/>
      <c r="AP106" s="399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399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400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</row>
    <row r="107" spans="1:89" s="73" customFormat="1" ht="14.1" customHeight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7" ref="L107:L138">IF(F107="","",IF(K107="",MAX(N107:R107),K107))</f>
        <v/>
      </c>
      <c r="M107" s="179" t="str">
        <f t="shared" si="21"/>
        <v/>
      </c>
      <c r="N107" s="170">
        <f ca="1" t="shared" si="22"/>
        <v>40471.37188634259</v>
      </c>
      <c r="O107" s="171">
        <f ca="1" t="shared" si="23"/>
        <v>40471.37188634259</v>
      </c>
      <c r="P107" s="171">
        <f ca="1" t="shared" si="24"/>
        <v>40471.37188634259</v>
      </c>
      <c r="Q107" s="171">
        <f ca="1" t="shared" si="25"/>
        <v>40471.37188634259</v>
      </c>
      <c r="R107" s="171">
        <f ca="1" t="shared" si="26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80"/>
      <c r="AP107" s="399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399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</row>
    <row r="108" spans="1:89" s="73" customFormat="1" ht="14.1" customHeight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7"/>
        <v/>
      </c>
      <c r="M108" s="179" t="str">
        <f t="shared" si="21"/>
        <v/>
      </c>
      <c r="N108" s="170">
        <f ca="1" t="shared" si="22"/>
        <v>40471.37188634259</v>
      </c>
      <c r="O108" s="171">
        <f ca="1" t="shared" si="23"/>
        <v>40471.37188634259</v>
      </c>
      <c r="P108" s="171">
        <f ca="1" t="shared" si="24"/>
        <v>40471.37188634259</v>
      </c>
      <c r="Q108" s="171">
        <f ca="1" t="shared" si="25"/>
        <v>40471.37188634259</v>
      </c>
      <c r="R108" s="171">
        <f ca="1" t="shared" si="26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80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399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</row>
    <row r="109" spans="1:89" s="73" customFormat="1" ht="14.1" customHeight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7"/>
        <v/>
      </c>
      <c r="M109" s="179" t="str">
        <f t="shared" si="21"/>
        <v/>
      </c>
      <c r="N109" s="170">
        <f ca="1" t="shared" si="22"/>
        <v>40471.37188634259</v>
      </c>
      <c r="O109" s="171">
        <f ca="1" t="shared" si="23"/>
        <v>40471.37188634259</v>
      </c>
      <c r="P109" s="171">
        <f ca="1" t="shared" si="24"/>
        <v>40471.37188634259</v>
      </c>
      <c r="Q109" s="171">
        <f ca="1" t="shared" si="25"/>
        <v>40471.37188634259</v>
      </c>
      <c r="R109" s="171">
        <f ca="1" t="shared" si="26"/>
        <v>40471.37188634259</v>
      </c>
      <c r="S109" s="78"/>
      <c r="T109" s="88"/>
      <c r="U109" s="88"/>
      <c r="V109" s="88"/>
      <c r="W109" s="88"/>
      <c r="X109" s="8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80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399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</row>
    <row r="110" spans="1:89" s="73" customFormat="1" ht="14.1" customHeight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7"/>
        <v/>
      </c>
      <c r="M110" s="179" t="str">
        <f t="shared" si="21"/>
        <v/>
      </c>
      <c r="N110" s="170">
        <f ca="1" t="shared" si="22"/>
        <v>40471.37188634259</v>
      </c>
      <c r="O110" s="171">
        <f ca="1" t="shared" si="23"/>
        <v>40471.37188634259</v>
      </c>
      <c r="P110" s="171">
        <f ca="1" t="shared" si="24"/>
        <v>40471.37188634259</v>
      </c>
      <c r="Q110" s="171">
        <f ca="1" t="shared" si="25"/>
        <v>40471.37188634259</v>
      </c>
      <c r="R110" s="171">
        <f ca="1" t="shared" si="26"/>
        <v>40471.37188634259</v>
      </c>
      <c r="S110" s="78"/>
      <c r="T110" s="88"/>
      <c r="U110" s="88"/>
      <c r="V110" s="88"/>
      <c r="W110" s="88"/>
      <c r="X110" s="8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80"/>
      <c r="AP110" s="399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400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399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400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</row>
    <row r="111" spans="1:89" s="73" customFormat="1" ht="14.1" customHeight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7"/>
        <v/>
      </c>
      <c r="M111" s="179" t="str">
        <f t="shared" si="21"/>
        <v/>
      </c>
      <c r="N111" s="170">
        <f ca="1" t="shared" si="22"/>
        <v>40471.37188634259</v>
      </c>
      <c r="O111" s="171">
        <f ca="1" t="shared" si="23"/>
        <v>40471.37188634259</v>
      </c>
      <c r="P111" s="171">
        <f ca="1" t="shared" si="24"/>
        <v>40471.37188634259</v>
      </c>
      <c r="Q111" s="171">
        <f ca="1" t="shared" si="25"/>
        <v>40471.37188634259</v>
      </c>
      <c r="R111" s="171">
        <f ca="1" t="shared" si="26"/>
        <v>40471.37188634259</v>
      </c>
      <c r="S111" s="78"/>
      <c r="T111" s="88"/>
      <c r="U111" s="88"/>
      <c r="V111" s="88"/>
      <c r="W111" s="88"/>
      <c r="X111" s="8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80"/>
      <c r="AP111" s="399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400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399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400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</row>
    <row r="112" spans="1:89" s="73" customFormat="1" ht="14.1" customHeight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7"/>
        <v/>
      </c>
      <c r="M112" s="179" t="str">
        <f t="shared" si="21"/>
        <v/>
      </c>
      <c r="N112" s="170">
        <f ca="1" t="shared" si="22"/>
        <v>40471.37188634259</v>
      </c>
      <c r="O112" s="171">
        <f ca="1" t="shared" si="23"/>
        <v>40471.37188634259</v>
      </c>
      <c r="P112" s="171">
        <f ca="1" t="shared" si="24"/>
        <v>40471.37188634259</v>
      </c>
      <c r="Q112" s="171">
        <f ca="1" t="shared" si="25"/>
        <v>40471.37188634259</v>
      </c>
      <c r="R112" s="171">
        <f ca="1" t="shared" si="26"/>
        <v>40471.37188634259</v>
      </c>
      <c r="S112" s="78"/>
      <c r="T112" s="88"/>
      <c r="U112" s="88"/>
      <c r="V112" s="88"/>
      <c r="W112" s="88"/>
      <c r="X112" s="8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80"/>
      <c r="AP112" s="399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399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400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</row>
    <row r="113" spans="1:89" s="73" customFormat="1" ht="14.1" customHeight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7"/>
        <v/>
      </c>
      <c r="M113" s="179" t="str">
        <f t="shared" si="21"/>
        <v/>
      </c>
      <c r="N113" s="170">
        <f ca="1" t="shared" si="22"/>
        <v>40471.37188634259</v>
      </c>
      <c r="O113" s="171">
        <f ca="1" t="shared" si="23"/>
        <v>40471.37188634259</v>
      </c>
      <c r="P113" s="171">
        <f ca="1" t="shared" si="24"/>
        <v>40471.37188634259</v>
      </c>
      <c r="Q113" s="171">
        <f ca="1" t="shared" si="25"/>
        <v>40471.37188634259</v>
      </c>
      <c r="R113" s="171">
        <f ca="1" t="shared" si="26"/>
        <v>40471.37188634259</v>
      </c>
      <c r="S113" s="78"/>
      <c r="T113" s="88"/>
      <c r="U113" s="88"/>
      <c r="V113" s="88"/>
      <c r="W113" s="88"/>
      <c r="X113" s="8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80"/>
      <c r="AP113" s="399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400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399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400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</row>
    <row r="114" spans="1:89" s="73" customFormat="1" ht="14.1" customHeight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7"/>
        <v/>
      </c>
      <c r="M114" s="179" t="str">
        <f t="shared" si="21"/>
        <v/>
      </c>
      <c r="N114" s="170">
        <f ca="1" t="shared" si="22"/>
        <v>40471.37188634259</v>
      </c>
      <c r="O114" s="171">
        <f ca="1" t="shared" si="23"/>
        <v>40471.37188634259</v>
      </c>
      <c r="P114" s="171">
        <f ca="1" t="shared" si="24"/>
        <v>40471.37188634259</v>
      </c>
      <c r="Q114" s="171">
        <f ca="1" t="shared" si="25"/>
        <v>40471.37188634259</v>
      </c>
      <c r="R114" s="171">
        <f ca="1" t="shared" si="26"/>
        <v>40471.37188634259</v>
      </c>
      <c r="S114" s="78"/>
      <c r="T114" s="88"/>
      <c r="U114" s="88"/>
      <c r="V114" s="88"/>
      <c r="W114" s="88"/>
      <c r="X114" s="8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80"/>
      <c r="AP114" s="399"/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400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399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400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</row>
    <row r="115" spans="1:89" s="73" customFormat="1" ht="14.1" customHeight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7"/>
        <v/>
      </c>
      <c r="M115" s="179" t="str">
        <f t="shared" si="21"/>
        <v/>
      </c>
      <c r="N115" s="170">
        <f ca="1" t="shared" si="22"/>
        <v>40471.37188634259</v>
      </c>
      <c r="O115" s="171">
        <f ca="1" t="shared" si="23"/>
        <v>40471.37188634259</v>
      </c>
      <c r="P115" s="171">
        <f ca="1" t="shared" si="24"/>
        <v>40471.37188634259</v>
      </c>
      <c r="Q115" s="171">
        <f ca="1" t="shared" si="25"/>
        <v>40471.37188634259</v>
      </c>
      <c r="R115" s="171">
        <f ca="1" t="shared" si="26"/>
        <v>40471.37188634259</v>
      </c>
      <c r="S115" s="78"/>
      <c r="T115" s="88"/>
      <c r="U115" s="88"/>
      <c r="V115" s="88"/>
      <c r="W115" s="88"/>
      <c r="X115" s="8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80"/>
      <c r="AP115" s="399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400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399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400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</row>
    <row r="116" spans="1:89" s="73" customFormat="1" ht="14.1" customHeight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7"/>
        <v/>
      </c>
      <c r="M116" s="179" t="str">
        <f t="shared" si="21"/>
        <v/>
      </c>
      <c r="N116" s="170">
        <f ca="1" t="shared" si="22"/>
        <v>40471.37188634259</v>
      </c>
      <c r="O116" s="171">
        <f ca="1" t="shared" si="23"/>
        <v>40471.37188634259</v>
      </c>
      <c r="P116" s="171">
        <f ca="1" t="shared" si="24"/>
        <v>40471.37188634259</v>
      </c>
      <c r="Q116" s="171">
        <f ca="1" t="shared" si="25"/>
        <v>40471.37188634259</v>
      </c>
      <c r="R116" s="171">
        <f ca="1" t="shared" si="26"/>
        <v>40471.37188634259</v>
      </c>
      <c r="S116" s="78"/>
      <c r="T116" s="88"/>
      <c r="U116" s="88"/>
      <c r="V116" s="88"/>
      <c r="W116" s="88"/>
      <c r="X116" s="8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80"/>
      <c r="AP116" s="399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400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399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400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</row>
    <row r="117" spans="1:89" s="73" customFormat="1" ht="14.1" customHeight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7"/>
        <v/>
      </c>
      <c r="M117" s="179" t="str">
        <f t="shared" si="21"/>
        <v/>
      </c>
      <c r="N117" s="170">
        <f ca="1" t="shared" si="22"/>
        <v>40471.37188634259</v>
      </c>
      <c r="O117" s="171">
        <f ca="1" t="shared" si="23"/>
        <v>40471.37188634259</v>
      </c>
      <c r="P117" s="171">
        <f ca="1" t="shared" si="24"/>
        <v>40471.37188634259</v>
      </c>
      <c r="Q117" s="171">
        <f ca="1" t="shared" si="25"/>
        <v>40471.37188634259</v>
      </c>
      <c r="R117" s="171">
        <f ca="1" t="shared" si="26"/>
        <v>40471.37188634259</v>
      </c>
      <c r="S117" s="78"/>
      <c r="T117" s="88"/>
      <c r="U117" s="88"/>
      <c r="V117" s="88"/>
      <c r="W117" s="88"/>
      <c r="X117" s="8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80"/>
      <c r="AP117" s="399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400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399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400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</row>
    <row r="118" spans="1:89" s="73" customFormat="1" ht="14.1" customHeight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7"/>
        <v/>
      </c>
      <c r="M118" s="179" t="str">
        <f t="shared" si="21"/>
        <v/>
      </c>
      <c r="N118" s="170">
        <f ca="1" t="shared" si="22"/>
        <v>40471.37188634259</v>
      </c>
      <c r="O118" s="171">
        <f ca="1" t="shared" si="23"/>
        <v>40471.37188634259</v>
      </c>
      <c r="P118" s="171">
        <f ca="1" t="shared" si="24"/>
        <v>40471.37188634259</v>
      </c>
      <c r="Q118" s="171">
        <f ca="1" t="shared" si="25"/>
        <v>40471.37188634259</v>
      </c>
      <c r="R118" s="171">
        <f ca="1" t="shared" si="26"/>
        <v>40471.37188634259</v>
      </c>
      <c r="S118" s="78"/>
      <c r="T118" s="88"/>
      <c r="U118" s="88"/>
      <c r="V118" s="88"/>
      <c r="W118" s="88"/>
      <c r="X118" s="8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80"/>
      <c r="AP118" s="399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399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400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</row>
    <row r="119" spans="1:89" s="73" customFormat="1" ht="14.1" customHeight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7"/>
        <v/>
      </c>
      <c r="M119" s="179" t="str">
        <f t="shared" si="21"/>
        <v/>
      </c>
      <c r="N119" s="170">
        <f ca="1" t="shared" si="22"/>
        <v>40471.37188634259</v>
      </c>
      <c r="O119" s="171">
        <f ca="1" t="shared" si="23"/>
        <v>40471.37188634259</v>
      </c>
      <c r="P119" s="171">
        <f ca="1" t="shared" si="24"/>
        <v>40471.37188634259</v>
      </c>
      <c r="Q119" s="171">
        <f ca="1" t="shared" si="25"/>
        <v>40471.37188634259</v>
      </c>
      <c r="R119" s="171">
        <f ca="1" t="shared" si="26"/>
        <v>40471.37188634259</v>
      </c>
      <c r="S119" s="78"/>
      <c r="T119" s="88"/>
      <c r="U119" s="88"/>
      <c r="V119" s="88"/>
      <c r="W119" s="88"/>
      <c r="X119" s="8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80"/>
      <c r="AP119" s="399"/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399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400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</row>
    <row r="120" spans="1:89" s="73" customFormat="1" ht="14.1" customHeight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7"/>
        <v/>
      </c>
      <c r="M120" s="179" t="str">
        <f t="shared" si="21"/>
        <v/>
      </c>
      <c r="N120" s="170">
        <f ca="1" t="shared" si="22"/>
        <v>40471.37188634259</v>
      </c>
      <c r="O120" s="171">
        <f ca="1" t="shared" si="23"/>
        <v>40471.37188634259</v>
      </c>
      <c r="P120" s="171">
        <f ca="1" t="shared" si="24"/>
        <v>40471.37188634259</v>
      </c>
      <c r="Q120" s="171">
        <f ca="1" t="shared" si="25"/>
        <v>40471.37188634259</v>
      </c>
      <c r="R120" s="171">
        <f ca="1" t="shared" si="26"/>
        <v>40471.37188634259</v>
      </c>
      <c r="S120" s="78"/>
      <c r="T120" s="88"/>
      <c r="U120" s="88"/>
      <c r="V120" s="88"/>
      <c r="W120" s="88"/>
      <c r="X120" s="8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80"/>
      <c r="AP120" s="399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399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400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</row>
    <row r="121" spans="1:89" s="73" customFormat="1" ht="14.1" customHeight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7"/>
        <v/>
      </c>
      <c r="M121" s="179" t="str">
        <f t="shared" si="21"/>
        <v/>
      </c>
      <c r="N121" s="170">
        <f ca="1" t="shared" si="22"/>
        <v>40471.37188634259</v>
      </c>
      <c r="O121" s="171">
        <f ca="1" t="shared" si="23"/>
        <v>40471.37188634259</v>
      </c>
      <c r="P121" s="171">
        <f ca="1" t="shared" si="24"/>
        <v>40471.37188634259</v>
      </c>
      <c r="Q121" s="171">
        <f ca="1" t="shared" si="25"/>
        <v>40471.37188634259</v>
      </c>
      <c r="R121" s="171">
        <f ca="1" t="shared" si="26"/>
        <v>40471.37188634259</v>
      </c>
      <c r="S121" s="78"/>
      <c r="T121" s="88"/>
      <c r="U121" s="88"/>
      <c r="V121" s="88"/>
      <c r="W121" s="88"/>
      <c r="X121" s="8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80"/>
      <c r="AP121" s="399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399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400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</row>
    <row r="122" spans="1:89" s="73" customFormat="1" ht="14.1" customHeight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7"/>
        <v/>
      </c>
      <c r="M122" s="179" t="str">
        <f t="shared" si="21"/>
        <v/>
      </c>
      <c r="N122" s="170">
        <f ca="1" t="shared" si="22"/>
        <v>40471.37188634259</v>
      </c>
      <c r="O122" s="171">
        <f ca="1" t="shared" si="23"/>
        <v>40471.37188634259</v>
      </c>
      <c r="P122" s="171">
        <f ca="1" t="shared" si="24"/>
        <v>40471.37188634259</v>
      </c>
      <c r="Q122" s="171">
        <f ca="1" t="shared" si="25"/>
        <v>40471.37188634259</v>
      </c>
      <c r="R122" s="171">
        <f ca="1" t="shared" si="26"/>
        <v>40471.37188634259</v>
      </c>
      <c r="S122" s="78"/>
      <c r="T122" s="88"/>
      <c r="U122" s="88"/>
      <c r="V122" s="88"/>
      <c r="W122" s="88"/>
      <c r="X122" s="8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80"/>
      <c r="AP122" s="399"/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400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399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400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</row>
    <row r="123" spans="1:89" s="73" customFormat="1" ht="14.1" customHeight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7"/>
        <v/>
      </c>
      <c r="M123" s="179" t="str">
        <f t="shared" si="21"/>
        <v/>
      </c>
      <c r="N123" s="170">
        <f ca="1" t="shared" si="22"/>
        <v>40471.37188634259</v>
      </c>
      <c r="O123" s="171">
        <f ca="1" t="shared" si="23"/>
        <v>40471.37188634259</v>
      </c>
      <c r="P123" s="171">
        <f ca="1" t="shared" si="24"/>
        <v>40471.37188634259</v>
      </c>
      <c r="Q123" s="171">
        <f ca="1" t="shared" si="25"/>
        <v>40471.37188634259</v>
      </c>
      <c r="R123" s="171">
        <f ca="1" t="shared" si="26"/>
        <v>40471.37188634259</v>
      </c>
      <c r="S123" s="78"/>
      <c r="T123" s="88"/>
      <c r="U123" s="88"/>
      <c r="V123" s="88"/>
      <c r="W123" s="88"/>
      <c r="X123" s="8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80"/>
      <c r="AP123" s="399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400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399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400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</row>
    <row r="124" spans="1:89" s="73" customFormat="1" ht="14.1" customHeight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7"/>
        <v/>
      </c>
      <c r="M124" s="179" t="str">
        <f t="shared" si="21"/>
        <v/>
      </c>
      <c r="N124" s="170">
        <f ca="1" t="shared" si="22"/>
        <v>40471.37188634259</v>
      </c>
      <c r="O124" s="171">
        <f ca="1" t="shared" si="23"/>
        <v>40471.37188634259</v>
      </c>
      <c r="P124" s="171">
        <f ca="1" t="shared" si="24"/>
        <v>40471.37188634259</v>
      </c>
      <c r="Q124" s="171">
        <f ca="1" t="shared" si="25"/>
        <v>40471.37188634259</v>
      </c>
      <c r="R124" s="171">
        <f ca="1" t="shared" si="26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80"/>
      <c r="AP124" s="399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400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399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400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</row>
    <row r="125" spans="1:89" s="73" customFormat="1" ht="14.1" customHeight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7"/>
        <v/>
      </c>
      <c r="M125" s="179" t="str">
        <f t="shared" si="21"/>
        <v/>
      </c>
      <c r="N125" s="170">
        <f ca="1" t="shared" si="22"/>
        <v>40471.37188634259</v>
      </c>
      <c r="O125" s="171">
        <f ca="1" t="shared" si="23"/>
        <v>40471.37188634259</v>
      </c>
      <c r="P125" s="171">
        <f ca="1" t="shared" si="24"/>
        <v>40471.37188634259</v>
      </c>
      <c r="Q125" s="171">
        <f ca="1" t="shared" si="25"/>
        <v>40471.37188634259</v>
      </c>
      <c r="R125" s="171">
        <f ca="1" t="shared" si="26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80"/>
      <c r="AP125" s="399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400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399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400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</row>
    <row r="126" spans="1:89" s="73" customFormat="1" ht="14.1" customHeight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7"/>
        <v/>
      </c>
      <c r="M126" s="179" t="str">
        <f t="shared" si="21"/>
        <v/>
      </c>
      <c r="N126" s="170">
        <f ca="1" t="shared" si="22"/>
        <v>40471.37188634259</v>
      </c>
      <c r="O126" s="171">
        <f ca="1" t="shared" si="23"/>
        <v>40471.37188634259</v>
      </c>
      <c r="P126" s="171">
        <f ca="1" t="shared" si="24"/>
        <v>40471.37188634259</v>
      </c>
      <c r="Q126" s="171">
        <f ca="1" t="shared" si="25"/>
        <v>40471.37188634259</v>
      </c>
      <c r="R126" s="171">
        <f ca="1" t="shared" si="26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80"/>
      <c r="AP126" s="399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399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400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</row>
    <row r="127" spans="1:89" s="73" customFormat="1" ht="14.1" customHeight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7"/>
        <v/>
      </c>
      <c r="M127" s="179" t="str">
        <f t="shared" si="21"/>
        <v/>
      </c>
      <c r="N127" s="170">
        <f ca="1" t="shared" si="22"/>
        <v>40471.37188634259</v>
      </c>
      <c r="O127" s="171">
        <f ca="1" t="shared" si="23"/>
        <v>40471.37188634259</v>
      </c>
      <c r="P127" s="171">
        <f ca="1" t="shared" si="24"/>
        <v>40471.37188634259</v>
      </c>
      <c r="Q127" s="171">
        <f ca="1" t="shared" si="25"/>
        <v>40471.37188634259</v>
      </c>
      <c r="R127" s="171">
        <f ca="1" t="shared" si="26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80"/>
      <c r="AP127" s="399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400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399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400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</row>
    <row r="128" spans="1:89" s="73" customFormat="1" ht="14.1" customHeight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7"/>
        <v/>
      </c>
      <c r="M128" s="179" t="str">
        <f t="shared" si="21"/>
        <v/>
      </c>
      <c r="N128" s="170">
        <f ca="1" t="shared" si="22"/>
        <v>40471.37188634259</v>
      </c>
      <c r="O128" s="171">
        <f ca="1" t="shared" si="23"/>
        <v>40471.37188634259</v>
      </c>
      <c r="P128" s="171">
        <f ca="1" t="shared" si="24"/>
        <v>40471.37188634259</v>
      </c>
      <c r="Q128" s="171">
        <f ca="1" t="shared" si="25"/>
        <v>40471.37188634259</v>
      </c>
      <c r="R128" s="171">
        <f ca="1" t="shared" si="26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80"/>
      <c r="AP128" s="399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400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399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400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</row>
    <row r="129" spans="1:89" s="73" customFormat="1" ht="14.1" customHeight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7"/>
        <v/>
      </c>
      <c r="M129" s="179" t="str">
        <f t="shared" si="21"/>
        <v/>
      </c>
      <c r="N129" s="170">
        <f ca="1" t="shared" si="22"/>
        <v>40471.37188634259</v>
      </c>
      <c r="O129" s="171">
        <f ca="1" t="shared" si="23"/>
        <v>40471.37188634259</v>
      </c>
      <c r="P129" s="171">
        <f ca="1" t="shared" si="24"/>
        <v>40471.37188634259</v>
      </c>
      <c r="Q129" s="171">
        <f ca="1" t="shared" si="25"/>
        <v>40471.37188634259</v>
      </c>
      <c r="R129" s="171">
        <f ca="1" t="shared" si="26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80"/>
      <c r="AP129" s="399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400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399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400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</row>
    <row r="130" spans="1:89" s="73" customFormat="1" ht="14.1" customHeight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7"/>
        <v/>
      </c>
      <c r="M130" s="179" t="str">
        <f t="shared" si="21"/>
        <v/>
      </c>
      <c r="N130" s="170">
        <f ca="1" t="shared" si="22"/>
        <v>40471.37188634259</v>
      </c>
      <c r="O130" s="171">
        <f ca="1" t="shared" si="23"/>
        <v>40471.37188634259</v>
      </c>
      <c r="P130" s="171">
        <f ca="1" t="shared" si="24"/>
        <v>40471.37188634259</v>
      </c>
      <c r="Q130" s="171">
        <f ca="1" t="shared" si="25"/>
        <v>40471.37188634259</v>
      </c>
      <c r="R130" s="171">
        <f ca="1" t="shared" si="26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80"/>
      <c r="AP130" s="399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400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399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400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</row>
    <row r="131" spans="1:89" s="73" customFormat="1" ht="14.1" customHeight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7"/>
        <v/>
      </c>
      <c r="M131" s="179" t="str">
        <f t="shared" si="21"/>
        <v/>
      </c>
      <c r="N131" s="170">
        <f ca="1" t="shared" si="22"/>
        <v>40471.37188634259</v>
      </c>
      <c r="O131" s="171">
        <f ca="1" t="shared" si="23"/>
        <v>40471.37188634259</v>
      </c>
      <c r="P131" s="171">
        <f ca="1" t="shared" si="24"/>
        <v>40471.37188634259</v>
      </c>
      <c r="Q131" s="171">
        <f ca="1" t="shared" si="25"/>
        <v>40471.37188634259</v>
      </c>
      <c r="R131" s="171">
        <f ca="1" t="shared" si="26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80"/>
      <c r="AP131" s="399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400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399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400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</row>
    <row r="132" spans="1:89" s="73" customFormat="1" ht="14.1" customHeight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7"/>
        <v/>
      </c>
      <c r="M132" s="179" t="str">
        <f t="shared" si="21"/>
        <v/>
      </c>
      <c r="N132" s="170">
        <f ca="1" t="shared" si="22"/>
        <v>40471.37188634259</v>
      </c>
      <c r="O132" s="171">
        <f ca="1" t="shared" si="23"/>
        <v>40471.37188634259</v>
      </c>
      <c r="P132" s="171">
        <f ca="1" t="shared" si="24"/>
        <v>40471.37188634259</v>
      </c>
      <c r="Q132" s="171">
        <f ca="1" t="shared" si="25"/>
        <v>40471.37188634259</v>
      </c>
      <c r="R132" s="171">
        <f ca="1" t="shared" si="26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80"/>
      <c r="AP132" s="399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400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399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400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</row>
    <row r="133" spans="1:89" s="73" customFormat="1" ht="14.1" customHeight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7"/>
        <v/>
      </c>
      <c r="M133" s="179" t="str">
        <f t="shared" si="21"/>
        <v/>
      </c>
      <c r="N133" s="170">
        <f ca="1" t="shared" si="22"/>
        <v>40471.37188634259</v>
      </c>
      <c r="O133" s="171">
        <f ca="1" t="shared" si="23"/>
        <v>40471.37188634259</v>
      </c>
      <c r="P133" s="171">
        <f ca="1" t="shared" si="24"/>
        <v>40471.37188634259</v>
      </c>
      <c r="Q133" s="171">
        <f ca="1" t="shared" si="25"/>
        <v>40471.37188634259</v>
      </c>
      <c r="R133" s="171">
        <f ca="1" t="shared" si="26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80"/>
      <c r="AP133" s="399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400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399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400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</row>
    <row r="134" spans="1:89" s="73" customFormat="1" ht="14.1" customHeight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7"/>
        <v/>
      </c>
      <c r="M134" s="179" t="str">
        <f t="shared" si="21"/>
        <v/>
      </c>
      <c r="N134" s="170">
        <f ca="1" t="shared" si="22"/>
        <v>40471.37188634259</v>
      </c>
      <c r="O134" s="171">
        <f ca="1" t="shared" si="23"/>
        <v>40471.37188634259</v>
      </c>
      <c r="P134" s="171">
        <f ca="1" t="shared" si="24"/>
        <v>40471.37188634259</v>
      </c>
      <c r="Q134" s="171">
        <f ca="1" t="shared" si="25"/>
        <v>40471.37188634259</v>
      </c>
      <c r="R134" s="171">
        <f ca="1" t="shared" si="26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80"/>
      <c r="AP134" s="399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400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399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400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</row>
    <row r="135" spans="1:89" s="73" customFormat="1" ht="14.1" customHeight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7"/>
        <v/>
      </c>
      <c r="M135" s="179" t="str">
        <f t="shared" si="21"/>
        <v/>
      </c>
      <c r="N135" s="170">
        <f ca="1" t="shared" si="22"/>
        <v>40471.37188634259</v>
      </c>
      <c r="O135" s="171">
        <f ca="1" t="shared" si="23"/>
        <v>40471.37188634259</v>
      </c>
      <c r="P135" s="171">
        <f ca="1" t="shared" si="24"/>
        <v>40471.37188634259</v>
      </c>
      <c r="Q135" s="171">
        <f ca="1" t="shared" si="25"/>
        <v>40471.37188634259</v>
      </c>
      <c r="R135" s="171">
        <f ca="1" t="shared" si="26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80"/>
      <c r="AP135" s="399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400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399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400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</row>
    <row r="136" spans="1:89" s="73" customFormat="1" ht="14.1" customHeight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7"/>
        <v/>
      </c>
      <c r="M136" s="179" t="str">
        <f t="shared" si="21"/>
        <v/>
      </c>
      <c r="N136" s="170">
        <f ca="1" t="shared" si="22"/>
        <v>40471.37188634259</v>
      </c>
      <c r="O136" s="171">
        <f ca="1" t="shared" si="23"/>
        <v>40471.37188634259</v>
      </c>
      <c r="P136" s="171">
        <f ca="1" t="shared" si="24"/>
        <v>40471.37188634259</v>
      </c>
      <c r="Q136" s="171">
        <f ca="1" t="shared" si="25"/>
        <v>40471.37188634259</v>
      </c>
      <c r="R136" s="171">
        <f ca="1" t="shared" si="26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80"/>
      <c r="AP136" s="399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400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399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400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</row>
    <row r="137" spans="1:89" s="73" customFormat="1" ht="14.1" customHeight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7"/>
        <v/>
      </c>
      <c r="M137" s="179" t="str">
        <f t="shared" si="21"/>
        <v/>
      </c>
      <c r="N137" s="170">
        <f ca="1" t="shared" si="22"/>
        <v>40471.37188634259</v>
      </c>
      <c r="O137" s="171">
        <f ca="1" t="shared" si="23"/>
        <v>40471.37188634259</v>
      </c>
      <c r="P137" s="171">
        <f ca="1" t="shared" si="24"/>
        <v>40471.37188634259</v>
      </c>
      <c r="Q137" s="171">
        <f ca="1" t="shared" si="25"/>
        <v>40471.37188634259</v>
      </c>
      <c r="R137" s="171">
        <f ca="1" t="shared" si="26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80"/>
      <c r="AP137" s="399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400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399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400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</row>
    <row r="138" spans="1:89" s="73" customFormat="1" ht="14.1" customHeight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7"/>
        <v/>
      </c>
      <c r="M138" s="179" t="str">
        <f aca="true" t="shared" si="28" ref="M138:M152">IF(F138="","",+L138+(F138*7/5))</f>
        <v/>
      </c>
      <c r="N138" s="170">
        <f aca="true" t="shared" si="29" ref="N138:N152">IF(K138="",NOW(),K138)</f>
        <v>40471.37188634259</v>
      </c>
      <c r="O138" s="171">
        <f aca="true" t="shared" si="30" ref="O138:O152">IF(G138="",NOW(),VLOOKUP(G138,$A$10:$M$152,13))</f>
        <v>40471.37188634259</v>
      </c>
      <c r="P138" s="171">
        <f aca="true" t="shared" si="31" ref="P138:P152">IF(H138="",NOW(),VLOOKUP(H138,$A$10:$M$152,13))</f>
        <v>40471.37188634259</v>
      </c>
      <c r="Q138" s="171">
        <f aca="true" t="shared" si="32" ref="Q138:Q152">IF(I138="",NOW(),VLOOKUP(I138,$A$10:$M$152,13))</f>
        <v>40471.37188634259</v>
      </c>
      <c r="R138" s="171">
        <f aca="true" t="shared" si="33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80"/>
      <c r="AP138" s="399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400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399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400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</row>
    <row r="139" spans="1:89" s="73" customFormat="1" ht="14.1" customHeight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4" ref="L139:L152">IF(F139="","",IF(K139="",MAX(N139:R139),K139))</f>
        <v/>
      </c>
      <c r="M139" s="179" t="str">
        <f t="shared" si="28"/>
        <v/>
      </c>
      <c r="N139" s="170">
        <f ca="1" t="shared" si="29"/>
        <v>40471.37188634259</v>
      </c>
      <c r="O139" s="171">
        <f ca="1" t="shared" si="30"/>
        <v>40471.37188634259</v>
      </c>
      <c r="P139" s="171">
        <f ca="1" t="shared" si="31"/>
        <v>40471.37188634259</v>
      </c>
      <c r="Q139" s="171">
        <f ca="1" t="shared" si="32"/>
        <v>40471.37188634259</v>
      </c>
      <c r="R139" s="171">
        <f ca="1" t="shared" si="33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80"/>
      <c r="AP139" s="399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400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399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400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</row>
    <row r="140" spans="1:89" s="73" customFormat="1" ht="14.1" customHeight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4"/>
        <v/>
      </c>
      <c r="M140" s="179" t="str">
        <f t="shared" si="28"/>
        <v/>
      </c>
      <c r="N140" s="170">
        <f ca="1" t="shared" si="29"/>
        <v>40471.37188634259</v>
      </c>
      <c r="O140" s="171">
        <f ca="1" t="shared" si="30"/>
        <v>40471.37188634259</v>
      </c>
      <c r="P140" s="171">
        <f ca="1" t="shared" si="31"/>
        <v>40471.37188634259</v>
      </c>
      <c r="Q140" s="171">
        <f ca="1" t="shared" si="32"/>
        <v>40471.37188634259</v>
      </c>
      <c r="R140" s="171">
        <f ca="1" t="shared" si="33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80"/>
      <c r="AP140" s="399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400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399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400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</row>
    <row r="141" spans="1:89" s="73" customFormat="1" ht="14.1" customHeight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4"/>
        <v/>
      </c>
      <c r="M141" s="179" t="str">
        <f t="shared" si="28"/>
        <v/>
      </c>
      <c r="N141" s="170">
        <f ca="1" t="shared" si="29"/>
        <v>40471.37188634259</v>
      </c>
      <c r="O141" s="171">
        <f ca="1" t="shared" si="30"/>
        <v>40471.37188634259</v>
      </c>
      <c r="P141" s="171">
        <f ca="1" t="shared" si="31"/>
        <v>40471.37188634259</v>
      </c>
      <c r="Q141" s="171">
        <f ca="1" t="shared" si="32"/>
        <v>40471.37188634259</v>
      </c>
      <c r="R141" s="171">
        <f ca="1" t="shared" si="33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80"/>
      <c r="AP141" s="399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400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399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400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</row>
    <row r="142" spans="1:89" s="73" customFormat="1" ht="14.1" customHeight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4"/>
        <v/>
      </c>
      <c r="M142" s="179" t="str">
        <f t="shared" si="28"/>
        <v/>
      </c>
      <c r="N142" s="170">
        <f ca="1" t="shared" si="29"/>
        <v>40471.37188634259</v>
      </c>
      <c r="O142" s="171">
        <f ca="1" t="shared" si="30"/>
        <v>40471.37188634259</v>
      </c>
      <c r="P142" s="171">
        <f ca="1" t="shared" si="31"/>
        <v>40471.37188634259</v>
      </c>
      <c r="Q142" s="171">
        <f ca="1" t="shared" si="32"/>
        <v>40471.37188634259</v>
      </c>
      <c r="R142" s="171">
        <f ca="1" t="shared" si="33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80"/>
      <c r="AP142" s="399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400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399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400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</row>
    <row r="143" spans="1:89" s="73" customFormat="1" ht="14.1" customHeight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4"/>
        <v/>
      </c>
      <c r="M143" s="179" t="str">
        <f t="shared" si="28"/>
        <v/>
      </c>
      <c r="N143" s="170">
        <f ca="1" t="shared" si="29"/>
        <v>40471.37188634259</v>
      </c>
      <c r="O143" s="171">
        <f ca="1" t="shared" si="30"/>
        <v>40471.37188634259</v>
      </c>
      <c r="P143" s="171">
        <f ca="1" t="shared" si="31"/>
        <v>40471.37188634259</v>
      </c>
      <c r="Q143" s="171">
        <f ca="1" t="shared" si="32"/>
        <v>40471.37188634259</v>
      </c>
      <c r="R143" s="171">
        <f ca="1" t="shared" si="33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80"/>
      <c r="AP143" s="399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400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399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400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</row>
    <row r="144" spans="1:89" s="73" customFormat="1" ht="14.1" customHeight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4"/>
        <v/>
      </c>
      <c r="M144" s="179" t="str">
        <f t="shared" si="28"/>
        <v/>
      </c>
      <c r="N144" s="170">
        <f ca="1" t="shared" si="29"/>
        <v>40471.37188634259</v>
      </c>
      <c r="O144" s="171">
        <f ca="1" t="shared" si="30"/>
        <v>40471.37188634259</v>
      </c>
      <c r="P144" s="171">
        <f ca="1" t="shared" si="31"/>
        <v>40471.37188634259</v>
      </c>
      <c r="Q144" s="171">
        <f ca="1" t="shared" si="32"/>
        <v>40471.37188634259</v>
      </c>
      <c r="R144" s="171">
        <f ca="1" t="shared" si="33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80"/>
      <c r="AP144" s="399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400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399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400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</row>
    <row r="145" spans="1:89" s="73" customFormat="1" ht="14.1" customHeight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4"/>
        <v/>
      </c>
      <c r="M145" s="179" t="str">
        <f t="shared" si="28"/>
        <v/>
      </c>
      <c r="N145" s="170">
        <f ca="1" t="shared" si="29"/>
        <v>40471.37188634259</v>
      </c>
      <c r="O145" s="171">
        <f ca="1" t="shared" si="30"/>
        <v>40471.37188634259</v>
      </c>
      <c r="P145" s="171">
        <f ca="1" t="shared" si="31"/>
        <v>40471.37188634259</v>
      </c>
      <c r="Q145" s="171">
        <f ca="1" t="shared" si="32"/>
        <v>40471.37188634259</v>
      </c>
      <c r="R145" s="171">
        <f ca="1" t="shared" si="33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80"/>
      <c r="AP145" s="399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400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399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400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</row>
    <row r="146" spans="1:89" s="73" customFormat="1" ht="14.1" customHeight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4"/>
        <v/>
      </c>
      <c r="M146" s="179" t="str">
        <f t="shared" si="28"/>
        <v/>
      </c>
      <c r="N146" s="170">
        <f ca="1" t="shared" si="29"/>
        <v>40471.37188634259</v>
      </c>
      <c r="O146" s="171">
        <f ca="1" t="shared" si="30"/>
        <v>40471.37188634259</v>
      </c>
      <c r="P146" s="171">
        <f ca="1" t="shared" si="31"/>
        <v>40471.37188634259</v>
      </c>
      <c r="Q146" s="171">
        <f ca="1" t="shared" si="32"/>
        <v>40471.37188634259</v>
      </c>
      <c r="R146" s="171">
        <f ca="1" t="shared" si="33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80"/>
      <c r="AP146" s="399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400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399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400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</row>
    <row r="147" spans="1:89" s="73" customFormat="1" ht="14.1" customHeight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4"/>
        <v/>
      </c>
      <c r="M147" s="179" t="str">
        <f t="shared" si="28"/>
        <v/>
      </c>
      <c r="N147" s="170">
        <f ca="1" t="shared" si="29"/>
        <v>40471.37188634259</v>
      </c>
      <c r="O147" s="171">
        <f ca="1" t="shared" si="30"/>
        <v>40471.37188634259</v>
      </c>
      <c r="P147" s="171">
        <f ca="1" t="shared" si="31"/>
        <v>40471.37188634259</v>
      </c>
      <c r="Q147" s="171">
        <f ca="1" t="shared" si="32"/>
        <v>40471.37188634259</v>
      </c>
      <c r="R147" s="171">
        <f ca="1" t="shared" si="33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80"/>
      <c r="AP147" s="399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400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399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400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</row>
    <row r="148" spans="1:89" s="73" customFormat="1" ht="14.1" customHeight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4"/>
        <v/>
      </c>
      <c r="M148" s="179" t="str">
        <f t="shared" si="28"/>
        <v/>
      </c>
      <c r="N148" s="170">
        <f ca="1" t="shared" si="29"/>
        <v>40471.37188634259</v>
      </c>
      <c r="O148" s="171">
        <f ca="1" t="shared" si="30"/>
        <v>40471.37188634259</v>
      </c>
      <c r="P148" s="171">
        <f ca="1" t="shared" si="31"/>
        <v>40471.37188634259</v>
      </c>
      <c r="Q148" s="171">
        <f ca="1" t="shared" si="32"/>
        <v>40471.37188634259</v>
      </c>
      <c r="R148" s="171">
        <f ca="1" t="shared" si="33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80"/>
      <c r="AP148" s="399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400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399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400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</row>
    <row r="149" spans="1:89" s="73" customFormat="1" ht="14.1" customHeight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4"/>
        <v/>
      </c>
      <c r="M149" s="179" t="str">
        <f t="shared" si="28"/>
        <v/>
      </c>
      <c r="N149" s="170">
        <f ca="1" t="shared" si="29"/>
        <v>40471.37188634259</v>
      </c>
      <c r="O149" s="171">
        <f ca="1" t="shared" si="30"/>
        <v>40471.37188634259</v>
      </c>
      <c r="P149" s="171">
        <f ca="1" t="shared" si="31"/>
        <v>40471.37188634259</v>
      </c>
      <c r="Q149" s="171">
        <f ca="1" t="shared" si="32"/>
        <v>40471.37188634259</v>
      </c>
      <c r="R149" s="171">
        <f ca="1" t="shared" si="33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80"/>
      <c r="AP149" s="399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400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399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400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</row>
    <row r="150" spans="1:89" s="73" customFormat="1" ht="14.1" customHeight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4"/>
        <v/>
      </c>
      <c r="M150" s="179" t="str">
        <f t="shared" si="28"/>
        <v/>
      </c>
      <c r="N150" s="170">
        <f ca="1" t="shared" si="29"/>
        <v>40471.37188634259</v>
      </c>
      <c r="O150" s="171">
        <f ca="1" t="shared" si="30"/>
        <v>40471.37188634259</v>
      </c>
      <c r="P150" s="171">
        <f ca="1" t="shared" si="31"/>
        <v>40471.37188634259</v>
      </c>
      <c r="Q150" s="171">
        <f ca="1" t="shared" si="32"/>
        <v>40471.37188634259</v>
      </c>
      <c r="R150" s="171">
        <f ca="1" t="shared" si="33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80"/>
      <c r="AP150" s="399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400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399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400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</row>
    <row r="151" spans="1:89" s="73" customFormat="1" ht="14.1" customHeight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4"/>
        <v/>
      </c>
      <c r="M151" s="179" t="str">
        <f t="shared" si="28"/>
        <v/>
      </c>
      <c r="N151" s="170">
        <f ca="1" t="shared" si="29"/>
        <v>40471.37188634259</v>
      </c>
      <c r="O151" s="171">
        <f ca="1" t="shared" si="30"/>
        <v>40471.37188634259</v>
      </c>
      <c r="P151" s="171">
        <f ca="1" t="shared" si="31"/>
        <v>40471.37188634259</v>
      </c>
      <c r="Q151" s="171">
        <f ca="1" t="shared" si="32"/>
        <v>40471.37188634259</v>
      </c>
      <c r="R151" s="171">
        <f ca="1" t="shared" si="33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80"/>
      <c r="AP151" s="399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400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399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400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</row>
    <row r="152" spans="6:89" s="22" customFormat="1" ht="14.25">
      <c r="F152" s="128"/>
      <c r="G152" s="140"/>
      <c r="H152" s="140"/>
      <c r="I152" s="140"/>
      <c r="J152" s="140"/>
      <c r="K152" s="121"/>
      <c r="L152" s="178" t="str">
        <f t="shared" si="34"/>
        <v/>
      </c>
      <c r="M152" s="179" t="str">
        <f t="shared" si="28"/>
        <v/>
      </c>
      <c r="N152" s="170">
        <f ca="1" t="shared" si="29"/>
        <v>40471.37188634259</v>
      </c>
      <c r="O152" s="171">
        <f ca="1" t="shared" si="30"/>
        <v>40471.37188634259</v>
      </c>
      <c r="P152" s="171">
        <f ca="1" t="shared" si="31"/>
        <v>40471.37188634259</v>
      </c>
      <c r="Q152" s="171">
        <f ca="1" t="shared" si="32"/>
        <v>40471.37188634259</v>
      </c>
      <c r="R152" s="171">
        <f ca="1" t="shared" si="33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P152" s="399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399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400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</row>
    <row r="153" spans="6:51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</row>
    <row r="154" spans="3:51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0</v>
      </c>
      <c r="Z154" s="94">
        <f t="shared" si="35"/>
        <v>0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0</v>
      </c>
      <c r="AF154" s="94">
        <f t="shared" si="35"/>
        <v>0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O154" s="22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</row>
    <row r="155" spans="6:51" s="31" customFormat="1" ht="12.7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O155" s="22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</row>
    <row r="156" spans="2:51" s="42" customFormat="1" ht="16.5" thickBot="1">
      <c r="B156" s="95" t="s">
        <v>54</v>
      </c>
      <c r="C156" s="97"/>
      <c r="D156" s="96"/>
      <c r="E156" s="96"/>
      <c r="F156" s="132">
        <f>SUM(T156:AL156)</f>
        <v>0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0</v>
      </c>
      <c r="Z156" s="165">
        <f t="shared" si="36"/>
        <v>0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0</v>
      </c>
      <c r="AF156" s="165">
        <f t="shared" si="36"/>
        <v>0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O156" s="22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</row>
    <row r="157" spans="2:51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</row>
    <row r="158" spans="3:51" s="46" customFormat="1" ht="12.7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</row>
    <row r="159" spans="3:42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8"/>
    </row>
    <row r="160" spans="3:42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8"/>
    </row>
    <row r="161" spans="3:42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8"/>
    </row>
    <row r="162" spans="3:42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8"/>
    </row>
    <row r="163" spans="3:42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8"/>
    </row>
    <row r="164" spans="3:42" s="1" customFormat="1" ht="12.7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8"/>
    </row>
    <row r="165" spans="3:42" s="1" customFormat="1" ht="12.7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8"/>
    </row>
    <row r="166" spans="3:42" s="1" customFormat="1" ht="12.7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8"/>
    </row>
    <row r="167" spans="3:42" s="1" customFormat="1" ht="12.7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P167" s="28"/>
    </row>
    <row r="168" spans="6:42" s="41" customFormat="1" ht="15.75">
      <c r="F168" s="128"/>
      <c r="G168" s="145"/>
      <c r="H168" s="145"/>
      <c r="I168" s="145"/>
      <c r="J168" s="145"/>
      <c r="K168" s="145"/>
      <c r="L168" s="181"/>
      <c r="M168" s="181"/>
      <c r="V168" s="44"/>
      <c r="AP168" s="28"/>
    </row>
    <row r="169" spans="12:13" ht="12.75">
      <c r="L169" s="7"/>
      <c r="M169" s="7"/>
    </row>
    <row r="170" spans="12:41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70"/>
    </row>
    <row r="171" spans="12:41" ht="12.75">
      <c r="L171" s="7"/>
      <c r="M171" s="7"/>
      <c r="AN171" s="4"/>
      <c r="AO171" s="4"/>
    </row>
    <row r="172" spans="1:41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71"/>
    </row>
    <row r="173" spans="1:41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71"/>
    </row>
    <row r="174" spans="1:41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71"/>
    </row>
    <row r="175" spans="1:41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71"/>
    </row>
    <row r="176" spans="1:41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71"/>
    </row>
    <row r="177" spans="1:41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71"/>
    </row>
    <row r="178" spans="1:41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71"/>
    </row>
    <row r="179" spans="1:41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71"/>
    </row>
    <row r="180" spans="1:41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71"/>
    </row>
    <row r="181" spans="1:41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</row>
    <row r="182" spans="12:41" ht="12.75">
      <c r="L182" s="7"/>
      <c r="M182" s="7"/>
      <c r="AN182" s="72"/>
      <c r="AO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P11:AP68 AP69:BC152 AQ10:BC68 BD10:CK152">
    <cfRule type="expression" priority="1" dxfId="0" stopIfTrue="1">
      <formula>AND($L10&lt;AQ$8,$M10&gt;=AP$8,$S10&lt;&gt;"A")</formula>
    </cfRule>
    <cfRule type="expression" priority="2" dxfId="1" stopIfTrue="1">
      <formula>AND($L10&lt;AQ$8,$M10&gt;=AP$8,$S10="A")</formula>
    </cfRule>
  </conditionalFormatting>
  <conditionalFormatting sqref="AP10">
    <cfRule type="expression" priority="3" dxfId="0" stopIfTrue="1">
      <formula>AND($L10&lt;AQ$8,$M10&gt;=AP$8,$S10&lt;&gt;"A")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61" r:id="rId1"/>
  <headerFooter alignWithMargins="0">
    <oddFooter>&amp;L&amp;F&amp;C&amp;"Arial,Bold"page &amp;P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workbookViewId="0" topLeftCell="A7">
      <selection activeCell="AB15" sqref="AB15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9.8515625" style="0" customWidth="1"/>
    <col min="4" max="4" width="39.421875" style="0" customWidth="1"/>
    <col min="5" max="5" width="10.281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0.0039062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6.7109375" style="0" customWidth="1"/>
    <col min="42" max="42" width="10.57421875" style="0" customWidth="1"/>
    <col min="43" max="54" width="4.140625" style="0" hidden="1" customWidth="1"/>
    <col min="55" max="90" width="4.140625" style="0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279</v>
      </c>
      <c r="AE8" s="202" t="s">
        <v>47</v>
      </c>
      <c r="AF8" s="202" t="s">
        <v>278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29" t="s">
        <v>28</v>
      </c>
      <c r="AQ8" s="463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.75" thickBot="1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38"/>
      <c r="AP9" s="630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465">
        <v>1</v>
      </c>
      <c r="B10" s="466"/>
      <c r="C10" s="467"/>
      <c r="D10" s="466"/>
      <c r="E10" s="468"/>
      <c r="F10" s="469"/>
      <c r="G10" s="470"/>
      <c r="H10" s="470"/>
      <c r="I10" s="470"/>
      <c r="J10" s="470"/>
      <c r="K10" s="471"/>
      <c r="L10" s="472" t="str">
        <f>IF(F10="","",MAX(N10:R10))</f>
        <v/>
      </c>
      <c r="M10" s="473" t="str">
        <f aca="true" t="shared" si="0" ref="M10:M41">IF(F10="","",+L10+(F10*7/5))</f>
        <v/>
      </c>
      <c r="N10" s="474">
        <f aca="true" t="shared" si="1" ref="N10:N41">IF(K10="",NOW(),K10)</f>
        <v>40471.37188634259</v>
      </c>
      <c r="O10" s="475">
        <f aca="true" t="shared" si="2" ref="O10:O41">IF(G10="",NOW(),VLOOKUP(G10,$A$10:$M$152,13))</f>
        <v>40471.37188634259</v>
      </c>
      <c r="P10" s="475">
        <f aca="true" t="shared" si="3" ref="P10:P41">IF(H10="",NOW(),VLOOKUP(H10,$A$10:$M$152,13))</f>
        <v>40471.37188634259</v>
      </c>
      <c r="Q10" s="475">
        <f aca="true" t="shared" si="4" ref="Q10:Q41">IF(I10="",NOW(),VLOOKUP(I10,$A$10:$M$152,13))</f>
        <v>40471.37188634259</v>
      </c>
      <c r="R10" s="475">
        <f aca="true" t="shared" si="5" ref="R10:R41">IF(J10="",NOW(),VLOOKUP(J10,$A$10:$M$152,13))</f>
        <v>40471.37188634259</v>
      </c>
      <c r="S10" s="466"/>
      <c r="T10" s="476"/>
      <c r="U10" s="476"/>
      <c r="V10" s="476"/>
      <c r="W10" s="476"/>
      <c r="X10" s="477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9"/>
      <c r="AN10" s="480"/>
      <c r="AO10" s="639"/>
      <c r="AP10" s="631"/>
      <c r="AQ10" s="464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481">
        <v>2</v>
      </c>
      <c r="B11" s="482"/>
      <c r="C11" s="502" t="s">
        <v>101</v>
      </c>
      <c r="D11" s="483"/>
      <c r="E11" s="484"/>
      <c r="F11" s="485"/>
      <c r="G11" s="486"/>
      <c r="H11" s="486"/>
      <c r="I11" s="486"/>
      <c r="J11" s="486"/>
      <c r="K11" s="487"/>
      <c r="L11" s="488" t="str">
        <f aca="true" t="shared" si="6" ref="L11:L42">IF(F11="","",IF(K11="",MAX(N11:R11),K11))</f>
        <v/>
      </c>
      <c r="M11" s="489" t="str">
        <f t="shared" si="0"/>
        <v/>
      </c>
      <c r="N11" s="490">
        <f ca="1" t="shared" si="1"/>
        <v>40471.37188634259</v>
      </c>
      <c r="O11" s="491">
        <f ca="1" t="shared" si="2"/>
        <v>40471.37188634259</v>
      </c>
      <c r="P11" s="491">
        <f ca="1" t="shared" si="3"/>
        <v>40471.37188634259</v>
      </c>
      <c r="Q11" s="491">
        <f ca="1" t="shared" si="4"/>
        <v>40471.37188634259</v>
      </c>
      <c r="R11" s="491">
        <f ca="1" t="shared" si="5"/>
        <v>40471.37188634259</v>
      </c>
      <c r="S11" s="483"/>
      <c r="T11" s="492"/>
      <c r="U11" s="492"/>
      <c r="V11" s="492"/>
      <c r="W11" s="492"/>
      <c r="X11" s="493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5"/>
      <c r="AN11" s="496"/>
      <c r="AO11" s="640"/>
      <c r="AP11" s="632"/>
      <c r="AQ11" s="464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481">
        <v>3</v>
      </c>
      <c r="B12" s="483"/>
      <c r="C12" s="624" t="s">
        <v>87</v>
      </c>
      <c r="D12" s="483"/>
      <c r="E12" s="504"/>
      <c r="F12" s="497">
        <v>77</v>
      </c>
      <c r="G12" s="498"/>
      <c r="H12" s="498"/>
      <c r="I12" s="498"/>
      <c r="J12" s="498"/>
      <c r="K12" s="487">
        <v>40299</v>
      </c>
      <c r="L12" s="488">
        <f t="shared" si="6"/>
        <v>40299</v>
      </c>
      <c r="M12" s="489">
        <f t="shared" si="0"/>
        <v>40406.8</v>
      </c>
      <c r="N12" s="490">
        <f ca="1" t="shared" si="1"/>
        <v>40299</v>
      </c>
      <c r="O12" s="491">
        <f ca="1" t="shared" si="2"/>
        <v>40471.37188634259</v>
      </c>
      <c r="P12" s="491">
        <f ca="1" t="shared" si="3"/>
        <v>40471.37188634259</v>
      </c>
      <c r="Q12" s="491">
        <f ca="1" t="shared" si="4"/>
        <v>40471.37188634259</v>
      </c>
      <c r="R12" s="491">
        <f ca="1" t="shared" si="5"/>
        <v>40471.37188634259</v>
      </c>
      <c r="S12" s="499"/>
      <c r="T12" s="492"/>
      <c r="U12" s="492"/>
      <c r="V12" s="492"/>
      <c r="W12" s="492"/>
      <c r="X12" s="493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5"/>
      <c r="AN12" s="500"/>
      <c r="AO12" s="641"/>
      <c r="AP12" s="632"/>
      <c r="AQ12" s="464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481">
        <v>4</v>
      </c>
      <c r="B13" s="501"/>
      <c r="C13" s="483"/>
      <c r="D13" s="483"/>
      <c r="E13" s="484"/>
      <c r="F13" s="497"/>
      <c r="G13" s="498"/>
      <c r="H13" s="498"/>
      <c r="I13" s="498"/>
      <c r="J13" s="498"/>
      <c r="K13" s="487"/>
      <c r="L13" s="488" t="str">
        <f t="shared" si="6"/>
        <v/>
      </c>
      <c r="M13" s="489" t="str">
        <f t="shared" si="0"/>
        <v/>
      </c>
      <c r="N13" s="490">
        <f ca="1" t="shared" si="1"/>
        <v>40471.37188634259</v>
      </c>
      <c r="O13" s="491">
        <f ca="1" t="shared" si="2"/>
        <v>40471.37188634259</v>
      </c>
      <c r="P13" s="491">
        <f ca="1" t="shared" si="3"/>
        <v>40471.37188634259</v>
      </c>
      <c r="Q13" s="491">
        <f ca="1" t="shared" si="4"/>
        <v>40471.37188634259</v>
      </c>
      <c r="R13" s="491">
        <f ca="1" t="shared" si="5"/>
        <v>40471.37188634259</v>
      </c>
      <c r="S13" s="499"/>
      <c r="T13" s="492"/>
      <c r="U13" s="492"/>
      <c r="V13" s="492"/>
      <c r="W13" s="492"/>
      <c r="X13" s="493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5"/>
      <c r="AN13" s="500"/>
      <c r="AO13" s="641"/>
      <c r="AP13" s="632"/>
      <c r="AQ13" s="464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481">
        <v>5</v>
      </c>
      <c r="B14" s="501"/>
      <c r="C14" s="505" t="s">
        <v>286</v>
      </c>
      <c r="D14" s="483"/>
      <c r="E14" s="484"/>
      <c r="F14" s="497">
        <v>5</v>
      </c>
      <c r="G14" s="498"/>
      <c r="H14" s="498"/>
      <c r="I14" s="498"/>
      <c r="J14" s="498"/>
      <c r="K14" s="487">
        <v>40322</v>
      </c>
      <c r="L14" s="488">
        <f t="shared" si="6"/>
        <v>40322</v>
      </c>
      <c r="M14" s="489">
        <f t="shared" si="0"/>
        <v>40329</v>
      </c>
      <c r="N14" s="490">
        <f ca="1" t="shared" si="1"/>
        <v>40322</v>
      </c>
      <c r="O14" s="491">
        <f ca="1" t="shared" si="2"/>
        <v>40471.37188634259</v>
      </c>
      <c r="P14" s="491">
        <f ca="1" t="shared" si="3"/>
        <v>40471.37188634259</v>
      </c>
      <c r="Q14" s="491">
        <f ca="1" t="shared" si="4"/>
        <v>40471.37188634259</v>
      </c>
      <c r="R14" s="491">
        <f ca="1" t="shared" si="5"/>
        <v>40471.37188634259</v>
      </c>
      <c r="S14" s="499"/>
      <c r="T14" s="492"/>
      <c r="U14" s="492"/>
      <c r="V14" s="492"/>
      <c r="W14" s="492"/>
      <c r="X14" s="493"/>
      <c r="Y14" s="494"/>
      <c r="Z14" s="494"/>
      <c r="AA14" s="494"/>
      <c r="AB14" s="494"/>
      <c r="AC14" s="494"/>
      <c r="AD14" s="494"/>
      <c r="AE14" s="494">
        <v>8</v>
      </c>
      <c r="AF14" s="494"/>
      <c r="AG14" s="494"/>
      <c r="AH14" s="494"/>
      <c r="AI14" s="494"/>
      <c r="AJ14" s="494"/>
      <c r="AK14" s="494"/>
      <c r="AL14" s="494"/>
      <c r="AM14" s="495"/>
      <c r="AN14" s="500"/>
      <c r="AO14" s="641">
        <v>0.25</v>
      </c>
      <c r="AP14" s="632" t="s">
        <v>292</v>
      </c>
      <c r="AQ14" s="464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>
      <c r="A15" s="481">
        <v>6</v>
      </c>
      <c r="B15" s="501"/>
      <c r="C15" s="505" t="s">
        <v>287</v>
      </c>
      <c r="D15" s="483"/>
      <c r="E15" s="504"/>
      <c r="F15" s="497">
        <v>5</v>
      </c>
      <c r="G15" s="498">
        <v>5</v>
      </c>
      <c r="H15" s="498"/>
      <c r="I15" s="498"/>
      <c r="J15" s="498"/>
      <c r="K15" s="487"/>
      <c r="L15" s="488">
        <f ca="1" t="shared" si="6"/>
        <v>40471.37188634259</v>
      </c>
      <c r="M15" s="489">
        <f ca="1" t="shared" si="0"/>
        <v>40478.37188634259</v>
      </c>
      <c r="N15" s="490">
        <f ca="1" t="shared" si="1"/>
        <v>40471.37188634259</v>
      </c>
      <c r="O15" s="491">
        <f ca="1" t="shared" si="2"/>
        <v>40329</v>
      </c>
      <c r="P15" s="491">
        <f ca="1" t="shared" si="3"/>
        <v>40471.37188634259</v>
      </c>
      <c r="Q15" s="491">
        <f ca="1" t="shared" si="4"/>
        <v>40471.37188634259</v>
      </c>
      <c r="R15" s="491">
        <f ca="1" t="shared" si="5"/>
        <v>40471.37188634259</v>
      </c>
      <c r="S15" s="499"/>
      <c r="T15" s="492"/>
      <c r="U15" s="492"/>
      <c r="V15" s="492"/>
      <c r="W15" s="492"/>
      <c r="X15" s="493"/>
      <c r="Y15" s="494"/>
      <c r="Z15" s="494"/>
      <c r="AA15" s="494"/>
      <c r="AB15" s="494"/>
      <c r="AC15" s="494"/>
      <c r="AD15" s="494"/>
      <c r="AE15" s="494">
        <v>24</v>
      </c>
      <c r="AF15" s="494"/>
      <c r="AG15" s="494"/>
      <c r="AH15" s="494"/>
      <c r="AI15" s="494"/>
      <c r="AJ15" s="494"/>
      <c r="AK15" s="494"/>
      <c r="AL15" s="494"/>
      <c r="AM15" s="495"/>
      <c r="AN15" s="500"/>
      <c r="AO15" s="641">
        <v>0.33</v>
      </c>
      <c r="AP15" s="632" t="s">
        <v>292</v>
      </c>
      <c r="AQ15" s="464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>
      <c r="A16" s="481">
        <v>7</v>
      </c>
      <c r="B16" s="501"/>
      <c r="C16" s="505" t="s">
        <v>137</v>
      </c>
      <c r="D16" s="505"/>
      <c r="E16" s="484"/>
      <c r="F16" s="497">
        <v>77</v>
      </c>
      <c r="G16" s="498"/>
      <c r="H16" s="498"/>
      <c r="I16" s="498"/>
      <c r="J16" s="498"/>
      <c r="K16" s="487">
        <v>40299</v>
      </c>
      <c r="L16" s="488">
        <f t="shared" si="6"/>
        <v>40299</v>
      </c>
      <c r="M16" s="489">
        <f t="shared" si="0"/>
        <v>40406.8</v>
      </c>
      <c r="N16" s="490">
        <f ca="1" t="shared" si="1"/>
        <v>40299</v>
      </c>
      <c r="O16" s="491">
        <f ca="1" t="shared" si="2"/>
        <v>40471.37188634259</v>
      </c>
      <c r="P16" s="491">
        <f ca="1" t="shared" si="3"/>
        <v>40471.37188634259</v>
      </c>
      <c r="Q16" s="491">
        <f ca="1" t="shared" si="4"/>
        <v>40471.37188634259</v>
      </c>
      <c r="R16" s="491">
        <f ca="1" t="shared" si="5"/>
        <v>40471.37188634259</v>
      </c>
      <c r="S16" s="499"/>
      <c r="T16" s="492"/>
      <c r="U16" s="492"/>
      <c r="V16" s="492"/>
      <c r="W16" s="492"/>
      <c r="X16" s="493"/>
      <c r="Y16" s="494"/>
      <c r="Z16" s="494"/>
      <c r="AA16" s="494"/>
      <c r="AB16" s="494"/>
      <c r="AC16" s="494"/>
      <c r="AD16" s="494"/>
      <c r="AE16" s="494">
        <f>3*F16</f>
        <v>231</v>
      </c>
      <c r="AF16" s="494"/>
      <c r="AG16" s="494"/>
      <c r="AH16" s="494"/>
      <c r="AI16" s="494"/>
      <c r="AJ16" s="494"/>
      <c r="AK16" s="494"/>
      <c r="AL16" s="494"/>
      <c r="AM16" s="495"/>
      <c r="AN16" s="500"/>
      <c r="AO16" s="641">
        <v>0.25</v>
      </c>
      <c r="AP16" s="632" t="s">
        <v>290</v>
      </c>
      <c r="AQ16" s="464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>
      <c r="A17" s="481">
        <v>8</v>
      </c>
      <c r="B17" s="501"/>
      <c r="C17" s="505" t="s">
        <v>89</v>
      </c>
      <c r="D17" s="505"/>
      <c r="E17" s="484"/>
      <c r="F17" s="497">
        <v>2</v>
      </c>
      <c r="G17" s="498"/>
      <c r="H17" s="498"/>
      <c r="I17" s="498"/>
      <c r="J17" s="498"/>
      <c r="K17" s="487">
        <v>40343</v>
      </c>
      <c r="L17" s="488">
        <f t="shared" si="6"/>
        <v>40343</v>
      </c>
      <c r="M17" s="489">
        <f t="shared" si="0"/>
        <v>40345.8</v>
      </c>
      <c r="N17" s="490">
        <f ca="1" t="shared" si="1"/>
        <v>40343</v>
      </c>
      <c r="O17" s="491">
        <f ca="1" t="shared" si="2"/>
        <v>40471.37188634259</v>
      </c>
      <c r="P17" s="491">
        <f ca="1" t="shared" si="3"/>
        <v>40471.37188634259</v>
      </c>
      <c r="Q17" s="491">
        <f ca="1" t="shared" si="4"/>
        <v>40471.37188634259</v>
      </c>
      <c r="R17" s="491">
        <f ca="1" t="shared" si="5"/>
        <v>40471.37188634259</v>
      </c>
      <c r="S17" s="499"/>
      <c r="T17" s="492"/>
      <c r="U17" s="492"/>
      <c r="V17" s="492"/>
      <c r="W17" s="492"/>
      <c r="X17" s="493"/>
      <c r="Y17" s="494"/>
      <c r="Z17" s="494"/>
      <c r="AA17" s="494"/>
      <c r="AB17" s="494"/>
      <c r="AC17" s="494"/>
      <c r="AD17" s="494"/>
      <c r="AE17" s="494">
        <v>24</v>
      </c>
      <c r="AF17" s="494"/>
      <c r="AG17" s="494"/>
      <c r="AH17" s="494"/>
      <c r="AI17" s="494"/>
      <c r="AJ17" s="494"/>
      <c r="AK17" s="494"/>
      <c r="AL17" s="494"/>
      <c r="AM17" s="495"/>
      <c r="AN17" s="500"/>
      <c r="AO17" s="641">
        <v>0.33</v>
      </c>
      <c r="AP17" s="632" t="s">
        <v>292</v>
      </c>
      <c r="AQ17" s="464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>
      <c r="A18" s="481">
        <v>9</v>
      </c>
      <c r="B18" s="501"/>
      <c r="C18" s="505" t="s">
        <v>85</v>
      </c>
      <c r="D18" s="505"/>
      <c r="E18" s="484"/>
      <c r="F18" s="497">
        <v>5</v>
      </c>
      <c r="G18" s="498"/>
      <c r="H18" s="498"/>
      <c r="I18" s="498"/>
      <c r="J18" s="498"/>
      <c r="K18" s="487">
        <v>40330</v>
      </c>
      <c r="L18" s="488">
        <f t="shared" si="6"/>
        <v>40330</v>
      </c>
      <c r="M18" s="489">
        <f t="shared" si="0"/>
        <v>40337</v>
      </c>
      <c r="N18" s="490">
        <f ca="1" t="shared" si="1"/>
        <v>40330</v>
      </c>
      <c r="O18" s="491">
        <f ca="1" t="shared" si="2"/>
        <v>40471.37188634259</v>
      </c>
      <c r="P18" s="491">
        <f ca="1" t="shared" si="3"/>
        <v>40471.37188634259</v>
      </c>
      <c r="Q18" s="491">
        <f ca="1" t="shared" si="4"/>
        <v>40471.37188634259</v>
      </c>
      <c r="R18" s="491">
        <f ca="1" t="shared" si="5"/>
        <v>40471.37188634259</v>
      </c>
      <c r="S18" s="499"/>
      <c r="T18" s="492"/>
      <c r="U18" s="492"/>
      <c r="V18" s="492"/>
      <c r="W18" s="492"/>
      <c r="X18" s="493"/>
      <c r="Y18" s="494"/>
      <c r="Z18" s="494"/>
      <c r="AA18" s="494"/>
      <c r="AB18" s="494"/>
      <c r="AC18" s="494"/>
      <c r="AD18" s="494"/>
      <c r="AE18" s="494">
        <v>40</v>
      </c>
      <c r="AF18" s="494"/>
      <c r="AG18" s="494"/>
      <c r="AH18" s="494"/>
      <c r="AI18" s="494"/>
      <c r="AJ18" s="494"/>
      <c r="AK18" s="494"/>
      <c r="AL18" s="494"/>
      <c r="AM18" s="495"/>
      <c r="AN18" s="500"/>
      <c r="AO18" s="641">
        <v>0.2</v>
      </c>
      <c r="AP18" s="632" t="s">
        <v>292</v>
      </c>
      <c r="AQ18" s="464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>
      <c r="A19" s="481">
        <v>10</v>
      </c>
      <c r="B19" s="501"/>
      <c r="C19" s="507" t="s">
        <v>86</v>
      </c>
      <c r="D19" s="483"/>
      <c r="E19" s="484"/>
      <c r="F19" s="497">
        <v>0</v>
      </c>
      <c r="G19" s="498"/>
      <c r="H19" s="498"/>
      <c r="I19" s="498"/>
      <c r="J19" s="498"/>
      <c r="K19" s="487">
        <v>40352</v>
      </c>
      <c r="L19" s="488">
        <f t="shared" si="6"/>
        <v>40352</v>
      </c>
      <c r="M19" s="508">
        <f t="shared" si="0"/>
        <v>40352</v>
      </c>
      <c r="N19" s="490">
        <f ca="1" t="shared" si="1"/>
        <v>40352</v>
      </c>
      <c r="O19" s="491">
        <f ca="1" t="shared" si="2"/>
        <v>40471.37188634259</v>
      </c>
      <c r="P19" s="491">
        <f ca="1" t="shared" si="3"/>
        <v>40471.37188634259</v>
      </c>
      <c r="Q19" s="491">
        <f ca="1" t="shared" si="4"/>
        <v>40471.37188634259</v>
      </c>
      <c r="R19" s="491">
        <f ca="1" t="shared" si="5"/>
        <v>40471.37188634259</v>
      </c>
      <c r="S19" s="499"/>
      <c r="T19" s="492"/>
      <c r="U19" s="492"/>
      <c r="V19" s="492"/>
      <c r="W19" s="492"/>
      <c r="X19" s="493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5"/>
      <c r="AN19" s="500"/>
      <c r="AO19" s="657">
        <v>0.2</v>
      </c>
      <c r="AP19" s="633"/>
      <c r="AQ19" s="464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>
      <c r="A20" s="481">
        <v>11</v>
      </c>
      <c r="B20" s="483"/>
      <c r="C20" s="505" t="s">
        <v>88</v>
      </c>
      <c r="D20" s="483"/>
      <c r="E20" s="484"/>
      <c r="F20" s="497">
        <v>30</v>
      </c>
      <c r="G20" s="498">
        <v>10</v>
      </c>
      <c r="H20" s="498"/>
      <c r="I20" s="498"/>
      <c r="J20" s="498"/>
      <c r="K20" s="487"/>
      <c r="L20" s="488">
        <f ca="1">IF(F20="","",IF(K20="",MAX(N20:R20),K20))</f>
        <v>40471.37188634259</v>
      </c>
      <c r="M20" s="489">
        <f ca="1">IF(F20="","",+L20+(F20*7/5))</f>
        <v>40513.37188634259</v>
      </c>
      <c r="N20" s="490">
        <f ca="1" t="shared" si="1"/>
        <v>40471.37188634259</v>
      </c>
      <c r="O20" s="491">
        <f ca="1" t="shared" si="2"/>
        <v>40352</v>
      </c>
      <c r="P20" s="491">
        <f ca="1" t="shared" si="3"/>
        <v>40471.37188634259</v>
      </c>
      <c r="Q20" s="491">
        <f ca="1" t="shared" si="4"/>
        <v>40471.37188634259</v>
      </c>
      <c r="R20" s="491">
        <f ca="1" t="shared" si="5"/>
        <v>40471.37188634259</v>
      </c>
      <c r="S20" s="499"/>
      <c r="T20" s="492"/>
      <c r="U20" s="492"/>
      <c r="V20" s="492"/>
      <c r="W20" s="492"/>
      <c r="X20" s="493"/>
      <c r="Y20" s="494"/>
      <c r="Z20" s="494"/>
      <c r="AA20" s="494"/>
      <c r="AB20" s="494"/>
      <c r="AC20" s="494"/>
      <c r="AD20" s="494"/>
      <c r="AE20" s="494">
        <v>40</v>
      </c>
      <c r="AF20" s="494"/>
      <c r="AG20" s="494"/>
      <c r="AH20" s="494"/>
      <c r="AI20" s="494"/>
      <c r="AJ20" s="494"/>
      <c r="AK20" s="494"/>
      <c r="AL20" s="494"/>
      <c r="AM20" s="495"/>
      <c r="AN20" s="500"/>
      <c r="AO20" s="641">
        <v>0.5</v>
      </c>
      <c r="AP20" s="632" t="s">
        <v>292</v>
      </c>
      <c r="AQ20" s="464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>
      <c r="A21" s="481">
        <v>12</v>
      </c>
      <c r="B21" s="501"/>
      <c r="C21" s="512" t="s">
        <v>96</v>
      </c>
      <c r="D21" s="483"/>
      <c r="E21" s="484"/>
      <c r="F21" s="497"/>
      <c r="G21" s="498"/>
      <c r="H21" s="498"/>
      <c r="I21" s="498"/>
      <c r="J21" s="498"/>
      <c r="K21" s="487"/>
      <c r="L21" s="488" t="str">
        <f t="shared" si="6"/>
        <v/>
      </c>
      <c r="M21" s="489" t="str">
        <f t="shared" si="0"/>
        <v/>
      </c>
      <c r="N21" s="490">
        <f ca="1" t="shared" si="1"/>
        <v>40471.37188634259</v>
      </c>
      <c r="O21" s="491">
        <f ca="1" t="shared" si="2"/>
        <v>40471.37188634259</v>
      </c>
      <c r="P21" s="491">
        <f ca="1" t="shared" si="3"/>
        <v>40471.37188634259</v>
      </c>
      <c r="Q21" s="491">
        <f ca="1" t="shared" si="4"/>
        <v>40471.37188634259</v>
      </c>
      <c r="R21" s="491">
        <f ca="1" t="shared" si="5"/>
        <v>40471.37188634259</v>
      </c>
      <c r="S21" s="499"/>
      <c r="T21" s="492"/>
      <c r="U21" s="492"/>
      <c r="V21" s="492"/>
      <c r="W21" s="492"/>
      <c r="X21" s="493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5"/>
      <c r="AN21" s="500"/>
      <c r="AO21" s="641"/>
      <c r="AP21" s="632"/>
      <c r="AQ21" s="464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>
      <c r="A22" s="481">
        <v>13</v>
      </c>
      <c r="B22" s="501"/>
      <c r="C22" s="483"/>
      <c r="D22" s="505" t="s">
        <v>97</v>
      </c>
      <c r="E22" s="484"/>
      <c r="F22" s="497">
        <v>5</v>
      </c>
      <c r="G22" s="498"/>
      <c r="H22" s="498"/>
      <c r="I22" s="498"/>
      <c r="J22" s="498"/>
      <c r="K22" s="487">
        <v>40394</v>
      </c>
      <c r="L22" s="488">
        <f t="shared" si="6"/>
        <v>40394</v>
      </c>
      <c r="M22" s="489">
        <f t="shared" si="0"/>
        <v>40401</v>
      </c>
      <c r="N22" s="490">
        <f ca="1" t="shared" si="1"/>
        <v>40394</v>
      </c>
      <c r="O22" s="491">
        <f ca="1" t="shared" si="2"/>
        <v>40471.37188634259</v>
      </c>
      <c r="P22" s="491">
        <f ca="1" t="shared" si="3"/>
        <v>40471.37188634259</v>
      </c>
      <c r="Q22" s="491">
        <f ca="1" t="shared" si="4"/>
        <v>40471.37188634259</v>
      </c>
      <c r="R22" s="491">
        <f ca="1" t="shared" si="5"/>
        <v>40471.37188634259</v>
      </c>
      <c r="S22" s="499"/>
      <c r="T22" s="492"/>
      <c r="U22" s="492"/>
      <c r="V22" s="492"/>
      <c r="W22" s="492"/>
      <c r="X22" s="493"/>
      <c r="Y22" s="494"/>
      <c r="Z22" s="494"/>
      <c r="AA22" s="494"/>
      <c r="AB22" s="494"/>
      <c r="AC22" s="494"/>
      <c r="AD22" s="494"/>
      <c r="AE22" s="494">
        <v>40</v>
      </c>
      <c r="AF22" s="494"/>
      <c r="AG22" s="494"/>
      <c r="AH22" s="494"/>
      <c r="AI22" s="494"/>
      <c r="AJ22" s="494"/>
      <c r="AK22" s="494"/>
      <c r="AL22" s="494"/>
      <c r="AM22" s="495"/>
      <c r="AN22" s="500"/>
      <c r="AO22" s="641">
        <v>0.2</v>
      </c>
      <c r="AP22" s="632" t="s">
        <v>292</v>
      </c>
      <c r="AQ22" s="464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>
      <c r="A23" s="481">
        <v>14</v>
      </c>
      <c r="B23" s="501"/>
      <c r="C23" s="483"/>
      <c r="D23" s="507" t="s">
        <v>98</v>
      </c>
      <c r="E23" s="484"/>
      <c r="F23" s="497">
        <v>0</v>
      </c>
      <c r="G23" s="498">
        <v>13</v>
      </c>
      <c r="H23" s="498"/>
      <c r="I23" s="498"/>
      <c r="J23" s="498"/>
      <c r="K23" s="487"/>
      <c r="L23" s="488">
        <f ca="1" t="shared" si="6"/>
        <v>40471.37188634259</v>
      </c>
      <c r="M23" s="508">
        <f ca="1" t="shared" si="0"/>
        <v>40471.37188634259</v>
      </c>
      <c r="N23" s="490">
        <f ca="1" t="shared" si="1"/>
        <v>40471.37188634259</v>
      </c>
      <c r="O23" s="491">
        <f ca="1" t="shared" si="2"/>
        <v>40401</v>
      </c>
      <c r="P23" s="491">
        <f ca="1" t="shared" si="3"/>
        <v>40471.37188634259</v>
      </c>
      <c r="Q23" s="491">
        <f ca="1" t="shared" si="4"/>
        <v>40471.37188634259</v>
      </c>
      <c r="R23" s="491">
        <f ca="1" t="shared" si="5"/>
        <v>40471.37188634259</v>
      </c>
      <c r="S23" s="499"/>
      <c r="T23" s="492"/>
      <c r="U23" s="492"/>
      <c r="V23" s="492"/>
      <c r="W23" s="492"/>
      <c r="X23" s="493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5"/>
      <c r="AN23" s="500"/>
      <c r="AO23" s="657">
        <v>0</v>
      </c>
      <c r="AP23" s="633"/>
      <c r="AQ23" s="464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>
      <c r="A24" s="481">
        <v>15</v>
      </c>
      <c r="B24" s="501"/>
      <c r="C24" s="625" t="s">
        <v>95</v>
      </c>
      <c r="D24" s="505"/>
      <c r="E24" s="484"/>
      <c r="F24" s="497">
        <v>162</v>
      </c>
      <c r="G24" s="498"/>
      <c r="H24" s="498"/>
      <c r="I24" s="498"/>
      <c r="J24" s="498"/>
      <c r="K24" s="487">
        <v>40407</v>
      </c>
      <c r="L24" s="488">
        <f t="shared" si="6"/>
        <v>40407</v>
      </c>
      <c r="M24" s="489">
        <f t="shared" si="0"/>
        <v>40633.8</v>
      </c>
      <c r="N24" s="490">
        <f ca="1" t="shared" si="1"/>
        <v>40407</v>
      </c>
      <c r="O24" s="491">
        <f ca="1" t="shared" si="2"/>
        <v>40471.37188634259</v>
      </c>
      <c r="P24" s="491">
        <f ca="1" t="shared" si="3"/>
        <v>40471.37188634259</v>
      </c>
      <c r="Q24" s="491">
        <f ca="1" t="shared" si="4"/>
        <v>40471.37188634259</v>
      </c>
      <c r="R24" s="491">
        <f ca="1" t="shared" si="5"/>
        <v>40471.37188634259</v>
      </c>
      <c r="S24" s="499"/>
      <c r="T24" s="492"/>
      <c r="U24" s="492"/>
      <c r="V24" s="492"/>
      <c r="W24" s="492"/>
      <c r="X24" s="493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5"/>
      <c r="AN24" s="500"/>
      <c r="AO24" s="641"/>
      <c r="AP24" s="632"/>
      <c r="AQ24" s="464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>
      <c r="A25" s="481">
        <v>16</v>
      </c>
      <c r="B25" s="501"/>
      <c r="C25" s="505" t="s">
        <v>137</v>
      </c>
      <c r="D25" s="483"/>
      <c r="E25" s="511"/>
      <c r="F25" s="497">
        <v>162</v>
      </c>
      <c r="G25" s="498"/>
      <c r="H25" s="498"/>
      <c r="I25" s="498"/>
      <c r="J25" s="498"/>
      <c r="K25" s="487">
        <v>40407</v>
      </c>
      <c r="L25" s="488">
        <f t="shared" si="6"/>
        <v>40407</v>
      </c>
      <c r="M25" s="489">
        <f t="shared" si="0"/>
        <v>40633.8</v>
      </c>
      <c r="N25" s="490">
        <f ca="1" t="shared" si="1"/>
        <v>40407</v>
      </c>
      <c r="O25" s="491">
        <f ca="1" t="shared" si="2"/>
        <v>40471.37188634259</v>
      </c>
      <c r="P25" s="491">
        <f ca="1" t="shared" si="3"/>
        <v>40471.37188634259</v>
      </c>
      <c r="Q25" s="491">
        <f ca="1" t="shared" si="4"/>
        <v>40471.37188634259</v>
      </c>
      <c r="R25" s="491">
        <f ca="1" t="shared" si="5"/>
        <v>40471.37188634259</v>
      </c>
      <c r="S25" s="499"/>
      <c r="T25" s="492"/>
      <c r="U25" s="492"/>
      <c r="V25" s="492"/>
      <c r="W25" s="492"/>
      <c r="X25" s="493"/>
      <c r="Y25" s="494"/>
      <c r="Z25" s="494"/>
      <c r="AA25" s="494"/>
      <c r="AB25" s="494"/>
      <c r="AC25" s="494"/>
      <c r="AD25" s="494"/>
      <c r="AE25" s="494">
        <f>2*F25</f>
        <v>324</v>
      </c>
      <c r="AF25" s="494"/>
      <c r="AG25" s="494"/>
      <c r="AH25" s="494"/>
      <c r="AI25" s="494"/>
      <c r="AJ25" s="494"/>
      <c r="AK25" s="494"/>
      <c r="AL25" s="494"/>
      <c r="AM25" s="495"/>
      <c r="AN25" s="500"/>
      <c r="AO25" s="641">
        <v>0.5</v>
      </c>
      <c r="AP25" s="632" t="s">
        <v>290</v>
      </c>
      <c r="AQ25" s="464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>
      <c r="A26" s="481">
        <v>17</v>
      </c>
      <c r="B26" s="501"/>
      <c r="C26" s="507" t="s">
        <v>111</v>
      </c>
      <c r="D26" s="483"/>
      <c r="E26" s="511"/>
      <c r="F26" s="497">
        <v>0</v>
      </c>
      <c r="G26" s="498"/>
      <c r="H26" s="498"/>
      <c r="I26" s="498"/>
      <c r="J26" s="498"/>
      <c r="K26" s="487">
        <v>40421</v>
      </c>
      <c r="L26" s="488">
        <f t="shared" si="6"/>
        <v>40421</v>
      </c>
      <c r="M26" s="508">
        <f t="shared" si="0"/>
        <v>40421</v>
      </c>
      <c r="N26" s="490">
        <f ca="1" t="shared" si="1"/>
        <v>40421</v>
      </c>
      <c r="O26" s="491">
        <f ca="1" t="shared" si="2"/>
        <v>40471.37188634259</v>
      </c>
      <c r="P26" s="491">
        <f ca="1" t="shared" si="3"/>
        <v>40471.37188634259</v>
      </c>
      <c r="Q26" s="491">
        <f ca="1" t="shared" si="4"/>
        <v>40471.37188634259</v>
      </c>
      <c r="R26" s="491">
        <f ca="1" t="shared" si="5"/>
        <v>40471.37188634259</v>
      </c>
      <c r="S26" s="499"/>
      <c r="T26" s="492"/>
      <c r="U26" s="492"/>
      <c r="V26" s="492"/>
      <c r="W26" s="492"/>
      <c r="X26" s="493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5"/>
      <c r="AN26" s="500"/>
      <c r="AO26" s="657">
        <v>0.1</v>
      </c>
      <c r="AP26" s="633"/>
      <c r="AQ26" s="464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>
      <c r="A27" s="481">
        <v>18</v>
      </c>
      <c r="B27" s="501"/>
      <c r="C27" s="505" t="s">
        <v>89</v>
      </c>
      <c r="D27" s="483"/>
      <c r="E27" s="504"/>
      <c r="F27" s="497">
        <v>2</v>
      </c>
      <c r="G27" s="498"/>
      <c r="H27" s="498"/>
      <c r="I27" s="498"/>
      <c r="J27" s="498"/>
      <c r="K27" s="487">
        <v>40624</v>
      </c>
      <c r="L27" s="488">
        <f>IF(F27="","",IF(K27="",MAX(N27:R27),K27))</f>
        <v>40624</v>
      </c>
      <c r="M27" s="489">
        <f>IF(F27="","",+L27+(F27*7/5))</f>
        <v>40626.8</v>
      </c>
      <c r="N27" s="490">
        <f ca="1" t="shared" si="1"/>
        <v>40624</v>
      </c>
      <c r="O27" s="491">
        <f ca="1" t="shared" si="2"/>
        <v>40471.37188634259</v>
      </c>
      <c r="P27" s="491">
        <f ca="1" t="shared" si="3"/>
        <v>40471.37188634259</v>
      </c>
      <c r="Q27" s="491">
        <f ca="1" t="shared" si="4"/>
        <v>40471.37188634259</v>
      </c>
      <c r="R27" s="491">
        <f ca="1" t="shared" si="5"/>
        <v>40471.37188634259</v>
      </c>
      <c r="S27" s="499"/>
      <c r="T27" s="492"/>
      <c r="U27" s="492"/>
      <c r="V27" s="492"/>
      <c r="W27" s="492"/>
      <c r="X27" s="493"/>
      <c r="Y27" s="494"/>
      <c r="Z27" s="494"/>
      <c r="AA27" s="494"/>
      <c r="AB27" s="494"/>
      <c r="AC27" s="494"/>
      <c r="AD27" s="494"/>
      <c r="AE27" s="494">
        <v>24</v>
      </c>
      <c r="AF27" s="494"/>
      <c r="AG27" s="494"/>
      <c r="AH27" s="494"/>
      <c r="AI27" s="494"/>
      <c r="AJ27" s="494"/>
      <c r="AK27" s="494"/>
      <c r="AL27" s="494"/>
      <c r="AM27" s="495"/>
      <c r="AN27" s="500"/>
      <c r="AO27" s="641">
        <v>0.33</v>
      </c>
      <c r="AP27" s="632" t="s">
        <v>292</v>
      </c>
      <c r="AQ27" s="464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>
      <c r="A28" s="481">
        <v>19</v>
      </c>
      <c r="B28" s="501"/>
      <c r="C28" s="505" t="s">
        <v>91</v>
      </c>
      <c r="D28" s="483"/>
      <c r="E28" s="504"/>
      <c r="F28" s="497">
        <v>5</v>
      </c>
      <c r="G28" s="498">
        <v>18</v>
      </c>
      <c r="H28" s="498"/>
      <c r="I28" s="498"/>
      <c r="J28" s="498"/>
      <c r="K28" s="487"/>
      <c r="L28" s="488">
        <f ca="1" t="shared" si="6"/>
        <v>40626.8</v>
      </c>
      <c r="M28" s="489">
        <f ca="1" t="shared" si="0"/>
        <v>40633.8</v>
      </c>
      <c r="N28" s="490">
        <f ca="1" t="shared" si="1"/>
        <v>40471.37188634259</v>
      </c>
      <c r="O28" s="491">
        <f ca="1" t="shared" si="2"/>
        <v>40626.8</v>
      </c>
      <c r="P28" s="491">
        <f ca="1" t="shared" si="3"/>
        <v>40471.37188634259</v>
      </c>
      <c r="Q28" s="491">
        <f ca="1" t="shared" si="4"/>
        <v>40471.37188634259</v>
      </c>
      <c r="R28" s="491">
        <f ca="1" t="shared" si="5"/>
        <v>40471.37188634259</v>
      </c>
      <c r="S28" s="499"/>
      <c r="T28" s="492"/>
      <c r="U28" s="492"/>
      <c r="V28" s="492"/>
      <c r="W28" s="492"/>
      <c r="X28" s="493"/>
      <c r="Y28" s="494"/>
      <c r="Z28" s="494"/>
      <c r="AA28" s="494"/>
      <c r="AB28" s="494"/>
      <c r="AC28" s="494"/>
      <c r="AD28" s="494"/>
      <c r="AE28" s="494">
        <v>40</v>
      </c>
      <c r="AF28" s="494"/>
      <c r="AG28" s="494"/>
      <c r="AH28" s="494"/>
      <c r="AI28" s="494"/>
      <c r="AJ28" s="494"/>
      <c r="AK28" s="494"/>
      <c r="AL28" s="494"/>
      <c r="AM28" s="495"/>
      <c r="AN28" s="500"/>
      <c r="AO28" s="641">
        <v>0.2</v>
      </c>
      <c r="AP28" s="632" t="s">
        <v>292</v>
      </c>
      <c r="AQ28" s="464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>
      <c r="A29" s="481">
        <v>20</v>
      </c>
      <c r="B29" s="501"/>
      <c r="C29" s="507" t="s">
        <v>90</v>
      </c>
      <c r="D29" s="483"/>
      <c r="E29" s="504"/>
      <c r="F29" s="497">
        <v>0</v>
      </c>
      <c r="G29" s="498">
        <v>19</v>
      </c>
      <c r="H29" s="498"/>
      <c r="I29" s="498"/>
      <c r="J29" s="498"/>
      <c r="K29" s="487"/>
      <c r="L29" s="488">
        <f ca="1" t="shared" si="6"/>
        <v>40633.8</v>
      </c>
      <c r="M29" s="508">
        <f ca="1" t="shared" si="0"/>
        <v>40633.8</v>
      </c>
      <c r="N29" s="490">
        <f ca="1" t="shared" si="1"/>
        <v>40471.37188634259</v>
      </c>
      <c r="O29" s="491">
        <f ca="1" t="shared" si="2"/>
        <v>40633.8</v>
      </c>
      <c r="P29" s="491">
        <f ca="1" t="shared" si="3"/>
        <v>40471.37188634259</v>
      </c>
      <c r="Q29" s="491">
        <f ca="1" t="shared" si="4"/>
        <v>40471.37188634259</v>
      </c>
      <c r="R29" s="491">
        <f ca="1" t="shared" si="5"/>
        <v>40471.37188634259</v>
      </c>
      <c r="S29" s="499"/>
      <c r="T29" s="492"/>
      <c r="U29" s="492"/>
      <c r="V29" s="492"/>
      <c r="W29" s="492"/>
      <c r="X29" s="493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5"/>
      <c r="AN29" s="500"/>
      <c r="AO29" s="657">
        <v>0.12</v>
      </c>
      <c r="AP29" s="633"/>
      <c r="AQ29" s="464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>
      <c r="A30" s="481">
        <v>21</v>
      </c>
      <c r="B30" s="501"/>
      <c r="C30" s="626"/>
      <c r="D30" s="483"/>
      <c r="E30" s="484"/>
      <c r="F30" s="497"/>
      <c r="G30" s="498"/>
      <c r="H30" s="498"/>
      <c r="I30" s="498"/>
      <c r="J30" s="498"/>
      <c r="K30" s="487"/>
      <c r="L30" s="488" t="str">
        <f t="shared" si="6"/>
        <v/>
      </c>
      <c r="M30" s="489" t="str">
        <f t="shared" si="0"/>
        <v/>
      </c>
      <c r="N30" s="490">
        <f ca="1" t="shared" si="1"/>
        <v>40471.37188634259</v>
      </c>
      <c r="O30" s="491">
        <f ca="1" t="shared" si="2"/>
        <v>40471.37188634259</v>
      </c>
      <c r="P30" s="491">
        <f ca="1" t="shared" si="3"/>
        <v>40471.37188634259</v>
      </c>
      <c r="Q30" s="491">
        <f ca="1" t="shared" si="4"/>
        <v>40471.37188634259</v>
      </c>
      <c r="R30" s="491">
        <f ca="1" t="shared" si="5"/>
        <v>40471.37188634259</v>
      </c>
      <c r="S30" s="499"/>
      <c r="T30" s="492"/>
      <c r="U30" s="492"/>
      <c r="V30" s="492"/>
      <c r="W30" s="492"/>
      <c r="X30" s="493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5"/>
      <c r="AN30" s="500"/>
      <c r="AO30" s="641"/>
      <c r="AP30" s="632"/>
      <c r="AQ30" s="464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>
      <c r="A31" s="481">
        <v>22</v>
      </c>
      <c r="B31" s="501"/>
      <c r="C31" s="627" t="s">
        <v>281</v>
      </c>
      <c r="D31" s="505"/>
      <c r="E31" s="484"/>
      <c r="F31" s="497">
        <v>217</v>
      </c>
      <c r="G31" s="498"/>
      <c r="H31" s="498"/>
      <c r="I31" s="498"/>
      <c r="J31" s="498"/>
      <c r="K31" s="487">
        <v>40330</v>
      </c>
      <c r="L31" s="488">
        <f t="shared" si="6"/>
        <v>40330</v>
      </c>
      <c r="M31" s="489">
        <f t="shared" si="0"/>
        <v>40633.8</v>
      </c>
      <c r="N31" s="490">
        <f ca="1" t="shared" si="1"/>
        <v>40330</v>
      </c>
      <c r="O31" s="491">
        <f ca="1" t="shared" si="2"/>
        <v>40471.37188634259</v>
      </c>
      <c r="P31" s="491">
        <f ca="1" t="shared" si="3"/>
        <v>40471.37188634259</v>
      </c>
      <c r="Q31" s="491">
        <f ca="1" t="shared" si="4"/>
        <v>40471.37188634259</v>
      </c>
      <c r="R31" s="491">
        <f ca="1" t="shared" si="5"/>
        <v>40471.37188634259</v>
      </c>
      <c r="S31" s="499"/>
      <c r="T31" s="492"/>
      <c r="U31" s="492"/>
      <c r="V31" s="492"/>
      <c r="W31" s="492"/>
      <c r="X31" s="493"/>
      <c r="Y31" s="494"/>
      <c r="Z31" s="494">
        <v>22</v>
      </c>
      <c r="AA31" s="494"/>
      <c r="AB31" s="494"/>
      <c r="AC31" s="494"/>
      <c r="AD31" s="494"/>
      <c r="AE31" s="494">
        <v>129</v>
      </c>
      <c r="AF31" s="494"/>
      <c r="AG31" s="494"/>
      <c r="AH31" s="494"/>
      <c r="AI31" s="494"/>
      <c r="AJ31" s="494"/>
      <c r="AK31" s="494"/>
      <c r="AL31" s="494"/>
      <c r="AM31" s="495"/>
      <c r="AN31" s="500"/>
      <c r="AO31" s="641">
        <v>0.1</v>
      </c>
      <c r="AP31" s="632" t="s">
        <v>290</v>
      </c>
      <c r="AQ31" s="464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>
      <c r="A32" s="481">
        <v>23</v>
      </c>
      <c r="B32" s="501"/>
      <c r="C32" s="483"/>
      <c r="D32" s="507"/>
      <c r="E32" s="484"/>
      <c r="F32" s="497"/>
      <c r="G32" s="498"/>
      <c r="H32" s="498"/>
      <c r="I32" s="498"/>
      <c r="J32" s="498"/>
      <c r="K32" s="487"/>
      <c r="L32" s="488" t="str">
        <f t="shared" si="6"/>
        <v/>
      </c>
      <c r="M32" s="489" t="str">
        <f t="shared" si="0"/>
        <v/>
      </c>
      <c r="N32" s="490">
        <f ca="1" t="shared" si="1"/>
        <v>40471.37188634259</v>
      </c>
      <c r="O32" s="491">
        <f ca="1" t="shared" si="2"/>
        <v>40471.37188634259</v>
      </c>
      <c r="P32" s="491">
        <f ca="1" t="shared" si="3"/>
        <v>40471.37188634259</v>
      </c>
      <c r="Q32" s="491">
        <f ca="1" t="shared" si="4"/>
        <v>40471.37188634259</v>
      </c>
      <c r="R32" s="491">
        <f ca="1" t="shared" si="5"/>
        <v>40471.37188634259</v>
      </c>
      <c r="S32" s="499"/>
      <c r="T32" s="492"/>
      <c r="U32" s="492"/>
      <c r="V32" s="492"/>
      <c r="W32" s="492"/>
      <c r="X32" s="493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5"/>
      <c r="AN32" s="500"/>
      <c r="AO32" s="641"/>
      <c r="AP32" s="632"/>
      <c r="AQ32" s="464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>
      <c r="A33" s="481">
        <v>24</v>
      </c>
      <c r="B33" s="483"/>
      <c r="C33" s="483"/>
      <c r="D33" s="483"/>
      <c r="E33" s="484"/>
      <c r="F33" s="497"/>
      <c r="G33" s="498"/>
      <c r="H33" s="498"/>
      <c r="I33" s="498"/>
      <c r="J33" s="498"/>
      <c r="K33" s="487"/>
      <c r="L33" s="488" t="str">
        <f t="shared" si="6"/>
        <v/>
      </c>
      <c r="M33" s="489" t="str">
        <f t="shared" si="0"/>
        <v/>
      </c>
      <c r="N33" s="490">
        <f ca="1" t="shared" si="1"/>
        <v>40471.37188634259</v>
      </c>
      <c r="O33" s="491">
        <f ca="1" t="shared" si="2"/>
        <v>40471.37188634259</v>
      </c>
      <c r="P33" s="491">
        <f ca="1" t="shared" si="3"/>
        <v>40471.37188634259</v>
      </c>
      <c r="Q33" s="491">
        <f ca="1" t="shared" si="4"/>
        <v>40471.37188634259</v>
      </c>
      <c r="R33" s="491">
        <f ca="1" t="shared" si="5"/>
        <v>40471.37188634259</v>
      </c>
      <c r="S33" s="499"/>
      <c r="T33" s="492"/>
      <c r="U33" s="492"/>
      <c r="V33" s="492"/>
      <c r="W33" s="492"/>
      <c r="X33" s="493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5"/>
      <c r="AN33" s="500"/>
      <c r="AO33" s="641"/>
      <c r="AP33" s="632"/>
      <c r="AQ33" s="464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481">
        <v>25</v>
      </c>
      <c r="B34" s="501"/>
      <c r="C34" s="505"/>
      <c r="D34" s="483"/>
      <c r="E34" s="484"/>
      <c r="F34" s="497"/>
      <c r="G34" s="498"/>
      <c r="H34" s="498"/>
      <c r="I34" s="498"/>
      <c r="J34" s="498"/>
      <c r="K34" s="487"/>
      <c r="L34" s="488" t="str">
        <f t="shared" si="6"/>
        <v/>
      </c>
      <c r="M34" s="489" t="str">
        <f t="shared" si="0"/>
        <v/>
      </c>
      <c r="N34" s="490">
        <f ca="1" t="shared" si="1"/>
        <v>40471.37188634259</v>
      </c>
      <c r="O34" s="491">
        <f ca="1" t="shared" si="2"/>
        <v>40471.37188634259</v>
      </c>
      <c r="P34" s="491">
        <f ca="1" t="shared" si="3"/>
        <v>40471.37188634259</v>
      </c>
      <c r="Q34" s="491">
        <f ca="1" t="shared" si="4"/>
        <v>40471.37188634259</v>
      </c>
      <c r="R34" s="491">
        <f ca="1" t="shared" si="5"/>
        <v>40471.37188634259</v>
      </c>
      <c r="S34" s="499"/>
      <c r="T34" s="492"/>
      <c r="U34" s="492"/>
      <c r="V34" s="492"/>
      <c r="W34" s="492"/>
      <c r="X34" s="493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5"/>
      <c r="AN34" s="500"/>
      <c r="AO34" s="641"/>
      <c r="AP34" s="632"/>
      <c r="AQ34" s="464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481">
        <v>26</v>
      </c>
      <c r="B35" s="501"/>
      <c r="C35" s="483"/>
      <c r="D35" s="507"/>
      <c r="E35" s="484"/>
      <c r="F35" s="497"/>
      <c r="G35" s="498"/>
      <c r="H35" s="498"/>
      <c r="I35" s="498"/>
      <c r="J35" s="498"/>
      <c r="K35" s="487"/>
      <c r="L35" s="488" t="str">
        <f t="shared" si="6"/>
        <v/>
      </c>
      <c r="M35" s="489" t="str">
        <f t="shared" si="0"/>
        <v/>
      </c>
      <c r="N35" s="490">
        <f ca="1" t="shared" si="1"/>
        <v>40471.37188634259</v>
      </c>
      <c r="O35" s="491">
        <f ca="1" t="shared" si="2"/>
        <v>40471.37188634259</v>
      </c>
      <c r="P35" s="491">
        <f ca="1" t="shared" si="3"/>
        <v>40471.37188634259</v>
      </c>
      <c r="Q35" s="491">
        <f ca="1" t="shared" si="4"/>
        <v>40471.37188634259</v>
      </c>
      <c r="R35" s="491">
        <f ca="1" t="shared" si="5"/>
        <v>40471.37188634259</v>
      </c>
      <c r="S35" s="499"/>
      <c r="T35" s="492"/>
      <c r="U35" s="492"/>
      <c r="V35" s="492"/>
      <c r="W35" s="492"/>
      <c r="X35" s="493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5"/>
      <c r="AN35" s="500"/>
      <c r="AO35" s="641"/>
      <c r="AP35" s="632"/>
      <c r="AQ35" s="464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481">
        <v>27</v>
      </c>
      <c r="B36" s="501"/>
      <c r="C36" s="626"/>
      <c r="D36" s="483"/>
      <c r="E36" s="484"/>
      <c r="F36" s="497"/>
      <c r="G36" s="498"/>
      <c r="H36" s="498"/>
      <c r="I36" s="498"/>
      <c r="J36" s="498"/>
      <c r="K36" s="487"/>
      <c r="L36" s="488" t="str">
        <f t="shared" si="6"/>
        <v/>
      </c>
      <c r="M36" s="489" t="str">
        <f t="shared" si="0"/>
        <v/>
      </c>
      <c r="N36" s="490">
        <f ca="1" t="shared" si="1"/>
        <v>40471.37188634259</v>
      </c>
      <c r="O36" s="491">
        <f ca="1" t="shared" si="2"/>
        <v>40471.37188634259</v>
      </c>
      <c r="P36" s="491">
        <f ca="1" t="shared" si="3"/>
        <v>40471.37188634259</v>
      </c>
      <c r="Q36" s="491">
        <f ca="1" t="shared" si="4"/>
        <v>40471.37188634259</v>
      </c>
      <c r="R36" s="491">
        <f ca="1" t="shared" si="5"/>
        <v>40471.37188634259</v>
      </c>
      <c r="S36" s="499"/>
      <c r="T36" s="492"/>
      <c r="U36" s="492"/>
      <c r="V36" s="492"/>
      <c r="W36" s="492"/>
      <c r="X36" s="493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5"/>
      <c r="AN36" s="500"/>
      <c r="AO36" s="641"/>
      <c r="AP36" s="632"/>
      <c r="AQ36" s="464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481">
        <v>28</v>
      </c>
      <c r="B37" s="501"/>
      <c r="C37" s="510"/>
      <c r="D37" s="483"/>
      <c r="E37" s="484"/>
      <c r="F37" s="497"/>
      <c r="G37" s="498"/>
      <c r="H37" s="498"/>
      <c r="I37" s="498"/>
      <c r="J37" s="498"/>
      <c r="K37" s="487"/>
      <c r="L37" s="488" t="str">
        <f t="shared" si="6"/>
        <v/>
      </c>
      <c r="M37" s="489" t="str">
        <f t="shared" si="0"/>
        <v/>
      </c>
      <c r="N37" s="490">
        <f ca="1" t="shared" si="1"/>
        <v>40471.37188634259</v>
      </c>
      <c r="O37" s="491">
        <f ca="1" t="shared" si="2"/>
        <v>40471.37188634259</v>
      </c>
      <c r="P37" s="491">
        <f ca="1" t="shared" si="3"/>
        <v>40471.37188634259</v>
      </c>
      <c r="Q37" s="491">
        <f ca="1" t="shared" si="4"/>
        <v>40471.37188634259</v>
      </c>
      <c r="R37" s="491">
        <f ca="1" t="shared" si="5"/>
        <v>40471.37188634259</v>
      </c>
      <c r="S37" s="499"/>
      <c r="T37" s="492"/>
      <c r="U37" s="492"/>
      <c r="V37" s="492"/>
      <c r="W37" s="492"/>
      <c r="X37" s="493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5"/>
      <c r="AN37" s="500"/>
      <c r="AO37" s="641"/>
      <c r="AP37" s="632"/>
      <c r="AQ37" s="464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481">
        <v>29</v>
      </c>
      <c r="B38" s="501"/>
      <c r="C38" s="507"/>
      <c r="D38" s="483"/>
      <c r="E38" s="511"/>
      <c r="F38" s="497"/>
      <c r="G38" s="498"/>
      <c r="H38" s="498"/>
      <c r="I38" s="498"/>
      <c r="J38" s="498"/>
      <c r="K38" s="487"/>
      <c r="L38" s="488" t="str">
        <f t="shared" si="6"/>
        <v/>
      </c>
      <c r="M38" s="489" t="str">
        <f t="shared" si="0"/>
        <v/>
      </c>
      <c r="N38" s="490">
        <f ca="1" t="shared" si="1"/>
        <v>40471.37188634259</v>
      </c>
      <c r="O38" s="491">
        <f ca="1" t="shared" si="2"/>
        <v>40471.37188634259</v>
      </c>
      <c r="P38" s="491">
        <f ca="1" t="shared" si="3"/>
        <v>40471.37188634259</v>
      </c>
      <c r="Q38" s="491">
        <f ca="1" t="shared" si="4"/>
        <v>40471.37188634259</v>
      </c>
      <c r="R38" s="491">
        <f ca="1" t="shared" si="5"/>
        <v>40471.37188634259</v>
      </c>
      <c r="S38" s="499"/>
      <c r="T38" s="492"/>
      <c r="U38" s="492"/>
      <c r="V38" s="492"/>
      <c r="W38" s="492"/>
      <c r="X38" s="493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5"/>
      <c r="AN38" s="500"/>
      <c r="AO38" s="641"/>
      <c r="AP38" s="632"/>
      <c r="AQ38" s="464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481">
        <v>30</v>
      </c>
      <c r="B39" s="501"/>
      <c r="C39" s="505"/>
      <c r="D39" s="505"/>
      <c r="E39" s="484"/>
      <c r="F39" s="497"/>
      <c r="G39" s="498"/>
      <c r="H39" s="498"/>
      <c r="I39" s="498"/>
      <c r="J39" s="498"/>
      <c r="K39" s="487"/>
      <c r="L39" s="488" t="str">
        <f t="shared" si="6"/>
        <v/>
      </c>
      <c r="M39" s="489" t="str">
        <f t="shared" si="0"/>
        <v/>
      </c>
      <c r="N39" s="490">
        <f ca="1" t="shared" si="1"/>
        <v>40471.37188634259</v>
      </c>
      <c r="O39" s="491">
        <f ca="1" t="shared" si="2"/>
        <v>40471.37188634259</v>
      </c>
      <c r="P39" s="491">
        <f ca="1" t="shared" si="3"/>
        <v>40471.37188634259</v>
      </c>
      <c r="Q39" s="491">
        <f ca="1" t="shared" si="4"/>
        <v>40471.37188634259</v>
      </c>
      <c r="R39" s="491">
        <f ca="1" t="shared" si="5"/>
        <v>40471.37188634259</v>
      </c>
      <c r="S39" s="499"/>
      <c r="T39" s="492"/>
      <c r="U39" s="492"/>
      <c r="V39" s="492"/>
      <c r="W39" s="492"/>
      <c r="X39" s="493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5"/>
      <c r="AN39" s="500"/>
      <c r="AO39" s="641"/>
      <c r="AP39" s="632"/>
      <c r="AQ39" s="464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481">
        <v>31</v>
      </c>
      <c r="B40" s="501"/>
      <c r="C40" s="505"/>
      <c r="D40" s="483"/>
      <c r="E40" s="484"/>
      <c r="F40" s="497"/>
      <c r="G40" s="498"/>
      <c r="H40" s="498"/>
      <c r="I40" s="498"/>
      <c r="J40" s="498"/>
      <c r="K40" s="487"/>
      <c r="L40" s="488" t="str">
        <f t="shared" si="6"/>
        <v/>
      </c>
      <c r="M40" s="489" t="str">
        <f t="shared" si="0"/>
        <v/>
      </c>
      <c r="N40" s="490">
        <f ca="1" t="shared" si="1"/>
        <v>40471.37188634259</v>
      </c>
      <c r="O40" s="491">
        <f ca="1" t="shared" si="2"/>
        <v>40471.37188634259</v>
      </c>
      <c r="P40" s="491">
        <f ca="1" t="shared" si="3"/>
        <v>40471.37188634259</v>
      </c>
      <c r="Q40" s="491">
        <f ca="1" t="shared" si="4"/>
        <v>40471.37188634259</v>
      </c>
      <c r="R40" s="491">
        <f ca="1" t="shared" si="5"/>
        <v>40471.37188634259</v>
      </c>
      <c r="S40" s="499"/>
      <c r="T40" s="492"/>
      <c r="U40" s="492"/>
      <c r="V40" s="492"/>
      <c r="W40" s="492"/>
      <c r="X40" s="493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5"/>
      <c r="AN40" s="500"/>
      <c r="AO40" s="641"/>
      <c r="AP40" s="632"/>
      <c r="AQ40" s="464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481">
        <v>32</v>
      </c>
      <c r="B41" s="501"/>
      <c r="C41" s="483"/>
      <c r="D41" s="507"/>
      <c r="E41" s="484"/>
      <c r="F41" s="497"/>
      <c r="G41" s="498"/>
      <c r="H41" s="498"/>
      <c r="I41" s="498"/>
      <c r="J41" s="498"/>
      <c r="K41" s="487"/>
      <c r="L41" s="488" t="str">
        <f t="shared" si="6"/>
        <v/>
      </c>
      <c r="M41" s="489" t="str">
        <f t="shared" si="0"/>
        <v/>
      </c>
      <c r="N41" s="490">
        <f ca="1" t="shared" si="1"/>
        <v>40471.37188634259</v>
      </c>
      <c r="O41" s="491">
        <f ca="1" t="shared" si="2"/>
        <v>40471.37188634259</v>
      </c>
      <c r="P41" s="491">
        <f ca="1" t="shared" si="3"/>
        <v>40471.37188634259</v>
      </c>
      <c r="Q41" s="491">
        <f ca="1" t="shared" si="4"/>
        <v>40471.37188634259</v>
      </c>
      <c r="R41" s="491">
        <f ca="1" t="shared" si="5"/>
        <v>40471.37188634259</v>
      </c>
      <c r="S41" s="499"/>
      <c r="T41" s="492"/>
      <c r="U41" s="492"/>
      <c r="V41" s="492"/>
      <c r="W41" s="492"/>
      <c r="X41" s="493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5"/>
      <c r="AN41" s="500"/>
      <c r="AO41" s="641"/>
      <c r="AP41" s="632"/>
      <c r="AQ41" s="464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481">
        <v>33</v>
      </c>
      <c r="B42" s="501"/>
      <c r="C42" s="505"/>
      <c r="D42" s="505"/>
      <c r="E42" s="484"/>
      <c r="F42" s="497"/>
      <c r="G42" s="498"/>
      <c r="H42" s="498"/>
      <c r="I42" s="498"/>
      <c r="J42" s="498"/>
      <c r="K42" s="487"/>
      <c r="L42" s="488" t="str">
        <f t="shared" si="6"/>
        <v/>
      </c>
      <c r="M42" s="489" t="str">
        <f aca="true" t="shared" si="7" ref="M42:M73">IF(F42="","",+L42+(F42*7/5))</f>
        <v/>
      </c>
      <c r="N42" s="490">
        <f aca="true" t="shared" si="8" ref="N42:N73">IF(K42="",NOW(),K42)</f>
        <v>40471.37188634259</v>
      </c>
      <c r="O42" s="491">
        <f aca="true" t="shared" si="9" ref="O42:O73">IF(G42="",NOW(),VLOOKUP(G42,$A$10:$M$152,13))</f>
        <v>40471.37188634259</v>
      </c>
      <c r="P42" s="491">
        <f aca="true" t="shared" si="10" ref="P42:P73">IF(H42="",NOW(),VLOOKUP(H42,$A$10:$M$152,13))</f>
        <v>40471.37188634259</v>
      </c>
      <c r="Q42" s="491">
        <f aca="true" t="shared" si="11" ref="Q42:Q73">IF(I42="",NOW(),VLOOKUP(I42,$A$10:$M$152,13))</f>
        <v>40471.37188634259</v>
      </c>
      <c r="R42" s="491">
        <f aca="true" t="shared" si="12" ref="R42:R73">IF(J42="",NOW(),VLOOKUP(J42,$A$10:$M$152,13))</f>
        <v>40471.37188634259</v>
      </c>
      <c r="S42" s="499"/>
      <c r="T42" s="492"/>
      <c r="U42" s="492"/>
      <c r="V42" s="492"/>
      <c r="W42" s="492"/>
      <c r="X42" s="493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5"/>
      <c r="AN42" s="500"/>
      <c r="AO42" s="641"/>
      <c r="AP42" s="632"/>
      <c r="AQ42" s="464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481">
        <v>34</v>
      </c>
      <c r="B43" s="501"/>
      <c r="C43" s="505"/>
      <c r="D43" s="505"/>
      <c r="E43" s="484"/>
      <c r="F43" s="497"/>
      <c r="G43" s="498"/>
      <c r="H43" s="498"/>
      <c r="I43" s="498"/>
      <c r="J43" s="498"/>
      <c r="K43" s="487"/>
      <c r="L43" s="488" t="str">
        <f aca="true" t="shared" si="13" ref="L43:L74">IF(F43="","",IF(K43="",MAX(N43:R43),K43))</f>
        <v/>
      </c>
      <c r="M43" s="489" t="str">
        <f t="shared" si="7"/>
        <v/>
      </c>
      <c r="N43" s="490">
        <f ca="1" t="shared" si="8"/>
        <v>40471.37188634259</v>
      </c>
      <c r="O43" s="491">
        <f ca="1" t="shared" si="9"/>
        <v>40471.37188634259</v>
      </c>
      <c r="P43" s="491">
        <f ca="1" t="shared" si="10"/>
        <v>40471.37188634259</v>
      </c>
      <c r="Q43" s="491">
        <f ca="1" t="shared" si="11"/>
        <v>40471.37188634259</v>
      </c>
      <c r="R43" s="491">
        <f ca="1" t="shared" si="12"/>
        <v>40471.37188634259</v>
      </c>
      <c r="S43" s="499"/>
      <c r="T43" s="492"/>
      <c r="U43" s="492"/>
      <c r="V43" s="492"/>
      <c r="W43" s="492"/>
      <c r="X43" s="493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5"/>
      <c r="AN43" s="500"/>
      <c r="AO43" s="641"/>
      <c r="AP43" s="632"/>
      <c r="AQ43" s="464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481">
        <v>35</v>
      </c>
      <c r="B44" s="501"/>
      <c r="C44" s="505"/>
      <c r="D44" s="507"/>
      <c r="E44" s="511"/>
      <c r="F44" s="497"/>
      <c r="G44" s="498"/>
      <c r="H44" s="498"/>
      <c r="I44" s="498"/>
      <c r="J44" s="498"/>
      <c r="K44" s="487"/>
      <c r="L44" s="488" t="str">
        <f t="shared" si="13"/>
        <v/>
      </c>
      <c r="M44" s="489" t="str">
        <f t="shared" si="7"/>
        <v/>
      </c>
      <c r="N44" s="490">
        <f ca="1" t="shared" si="8"/>
        <v>40471.37188634259</v>
      </c>
      <c r="O44" s="491">
        <f ca="1" t="shared" si="9"/>
        <v>40471.37188634259</v>
      </c>
      <c r="P44" s="491">
        <f ca="1" t="shared" si="10"/>
        <v>40471.37188634259</v>
      </c>
      <c r="Q44" s="491">
        <f ca="1" t="shared" si="11"/>
        <v>40471.37188634259</v>
      </c>
      <c r="R44" s="491">
        <f ca="1" t="shared" si="12"/>
        <v>40471.37188634259</v>
      </c>
      <c r="S44" s="499"/>
      <c r="T44" s="492"/>
      <c r="U44" s="492"/>
      <c r="V44" s="492"/>
      <c r="W44" s="492"/>
      <c r="X44" s="493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5"/>
      <c r="AN44" s="500"/>
      <c r="AO44" s="641"/>
      <c r="AP44" s="632"/>
      <c r="AQ44" s="464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481">
        <v>36</v>
      </c>
      <c r="B45" s="512"/>
      <c r="C45" s="505"/>
      <c r="D45" s="483"/>
      <c r="E45" s="504"/>
      <c r="F45" s="497"/>
      <c r="G45" s="498"/>
      <c r="H45" s="498"/>
      <c r="I45" s="498"/>
      <c r="J45" s="498"/>
      <c r="K45" s="487"/>
      <c r="L45" s="488" t="str">
        <f t="shared" si="13"/>
        <v/>
      </c>
      <c r="M45" s="489" t="str">
        <f t="shared" si="7"/>
        <v/>
      </c>
      <c r="N45" s="490">
        <f ca="1" t="shared" si="8"/>
        <v>40471.37188634259</v>
      </c>
      <c r="O45" s="491">
        <f ca="1" t="shared" si="9"/>
        <v>40471.37188634259</v>
      </c>
      <c r="P45" s="491">
        <f ca="1" t="shared" si="10"/>
        <v>40471.37188634259</v>
      </c>
      <c r="Q45" s="491">
        <f ca="1" t="shared" si="11"/>
        <v>40471.37188634259</v>
      </c>
      <c r="R45" s="491">
        <f ca="1" t="shared" si="12"/>
        <v>40471.37188634259</v>
      </c>
      <c r="S45" s="499"/>
      <c r="T45" s="492"/>
      <c r="U45" s="492"/>
      <c r="V45" s="492"/>
      <c r="W45" s="492"/>
      <c r="X45" s="493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5"/>
      <c r="AN45" s="500"/>
      <c r="AO45" s="641"/>
      <c r="AP45" s="632"/>
      <c r="AQ45" s="464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481">
        <v>37</v>
      </c>
      <c r="B46" s="512"/>
      <c r="C46" s="505"/>
      <c r="D46" s="483"/>
      <c r="E46" s="504"/>
      <c r="F46" s="497"/>
      <c r="G46" s="498"/>
      <c r="H46" s="498"/>
      <c r="I46" s="498"/>
      <c r="J46" s="498"/>
      <c r="K46" s="487"/>
      <c r="L46" s="488" t="str">
        <f t="shared" si="13"/>
        <v/>
      </c>
      <c r="M46" s="489" t="str">
        <f t="shared" si="7"/>
        <v/>
      </c>
      <c r="N46" s="490">
        <f ca="1" t="shared" si="8"/>
        <v>40471.37188634259</v>
      </c>
      <c r="O46" s="491">
        <f ca="1" t="shared" si="9"/>
        <v>40471.37188634259</v>
      </c>
      <c r="P46" s="491">
        <f ca="1" t="shared" si="10"/>
        <v>40471.37188634259</v>
      </c>
      <c r="Q46" s="491">
        <f ca="1" t="shared" si="11"/>
        <v>40471.37188634259</v>
      </c>
      <c r="R46" s="491">
        <f ca="1" t="shared" si="12"/>
        <v>40471.37188634259</v>
      </c>
      <c r="S46" s="499"/>
      <c r="T46" s="492"/>
      <c r="U46" s="492"/>
      <c r="V46" s="492"/>
      <c r="W46" s="492"/>
      <c r="X46" s="493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5"/>
      <c r="AN46" s="500"/>
      <c r="AO46" s="641"/>
      <c r="AP46" s="632"/>
      <c r="AQ46" s="464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481">
        <v>38</v>
      </c>
      <c r="B47" s="512"/>
      <c r="C47" s="505"/>
      <c r="D47" s="483"/>
      <c r="E47" s="504"/>
      <c r="F47" s="497"/>
      <c r="G47" s="498"/>
      <c r="H47" s="498"/>
      <c r="I47" s="498"/>
      <c r="J47" s="498"/>
      <c r="K47" s="487"/>
      <c r="L47" s="488" t="str">
        <f t="shared" si="13"/>
        <v/>
      </c>
      <c r="M47" s="489" t="str">
        <f t="shared" si="7"/>
        <v/>
      </c>
      <c r="N47" s="490">
        <f ca="1" t="shared" si="8"/>
        <v>40471.37188634259</v>
      </c>
      <c r="O47" s="491">
        <f ca="1" t="shared" si="9"/>
        <v>40471.37188634259</v>
      </c>
      <c r="P47" s="491">
        <f ca="1" t="shared" si="10"/>
        <v>40471.37188634259</v>
      </c>
      <c r="Q47" s="491">
        <f ca="1" t="shared" si="11"/>
        <v>40471.37188634259</v>
      </c>
      <c r="R47" s="491">
        <f ca="1" t="shared" si="12"/>
        <v>40471.37188634259</v>
      </c>
      <c r="S47" s="499"/>
      <c r="T47" s="492"/>
      <c r="U47" s="492"/>
      <c r="V47" s="492"/>
      <c r="W47" s="492"/>
      <c r="X47" s="493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5"/>
      <c r="AN47" s="500"/>
      <c r="AO47" s="641"/>
      <c r="AP47" s="632"/>
      <c r="AQ47" s="464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481">
        <v>39</v>
      </c>
      <c r="B48" s="512"/>
      <c r="C48" s="507"/>
      <c r="D48" s="483"/>
      <c r="E48" s="504"/>
      <c r="F48" s="497"/>
      <c r="G48" s="498"/>
      <c r="H48" s="498"/>
      <c r="I48" s="498"/>
      <c r="J48" s="498"/>
      <c r="K48" s="487"/>
      <c r="L48" s="488" t="str">
        <f t="shared" si="13"/>
        <v/>
      </c>
      <c r="M48" s="489" t="str">
        <f t="shared" si="7"/>
        <v/>
      </c>
      <c r="N48" s="490">
        <f ca="1" t="shared" si="8"/>
        <v>40471.37188634259</v>
      </c>
      <c r="O48" s="491">
        <f ca="1" t="shared" si="9"/>
        <v>40471.37188634259</v>
      </c>
      <c r="P48" s="491">
        <f ca="1" t="shared" si="10"/>
        <v>40471.37188634259</v>
      </c>
      <c r="Q48" s="491">
        <f ca="1" t="shared" si="11"/>
        <v>40471.37188634259</v>
      </c>
      <c r="R48" s="491">
        <f ca="1" t="shared" si="12"/>
        <v>40471.37188634259</v>
      </c>
      <c r="S48" s="499"/>
      <c r="T48" s="492"/>
      <c r="U48" s="492"/>
      <c r="V48" s="492"/>
      <c r="W48" s="492"/>
      <c r="X48" s="493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5"/>
      <c r="AN48" s="500"/>
      <c r="AO48" s="641"/>
      <c r="AP48" s="632"/>
      <c r="AQ48" s="464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481">
        <v>40</v>
      </c>
      <c r="B49" s="512"/>
      <c r="C49" s="505"/>
      <c r="D49" s="483"/>
      <c r="E49" s="504"/>
      <c r="F49" s="497"/>
      <c r="G49" s="498"/>
      <c r="H49" s="498"/>
      <c r="I49" s="498"/>
      <c r="J49" s="498"/>
      <c r="K49" s="487"/>
      <c r="L49" s="488" t="str">
        <f t="shared" si="13"/>
        <v/>
      </c>
      <c r="M49" s="489" t="str">
        <f t="shared" si="7"/>
        <v/>
      </c>
      <c r="N49" s="490">
        <f ca="1" t="shared" si="8"/>
        <v>40471.37188634259</v>
      </c>
      <c r="O49" s="491">
        <f ca="1" t="shared" si="9"/>
        <v>40471.37188634259</v>
      </c>
      <c r="P49" s="491">
        <f ca="1" t="shared" si="10"/>
        <v>40471.37188634259</v>
      </c>
      <c r="Q49" s="491">
        <f ca="1" t="shared" si="11"/>
        <v>40471.37188634259</v>
      </c>
      <c r="R49" s="491">
        <f ca="1" t="shared" si="12"/>
        <v>40471.37188634259</v>
      </c>
      <c r="S49" s="499"/>
      <c r="T49" s="492"/>
      <c r="U49" s="492"/>
      <c r="V49" s="492"/>
      <c r="W49" s="492"/>
      <c r="X49" s="493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5"/>
      <c r="AN49" s="500"/>
      <c r="AO49" s="641"/>
      <c r="AP49" s="632"/>
      <c r="AQ49" s="464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481">
        <v>41</v>
      </c>
      <c r="B50" s="512"/>
      <c r="C50" s="505"/>
      <c r="D50" s="483"/>
      <c r="E50" s="504"/>
      <c r="F50" s="497"/>
      <c r="G50" s="498"/>
      <c r="H50" s="498"/>
      <c r="I50" s="498"/>
      <c r="J50" s="498"/>
      <c r="K50" s="487"/>
      <c r="L50" s="488" t="str">
        <f t="shared" si="13"/>
        <v/>
      </c>
      <c r="M50" s="489" t="str">
        <f t="shared" si="7"/>
        <v/>
      </c>
      <c r="N50" s="490">
        <f ca="1" t="shared" si="8"/>
        <v>40471.37188634259</v>
      </c>
      <c r="O50" s="491">
        <f ca="1" t="shared" si="9"/>
        <v>40471.37188634259</v>
      </c>
      <c r="P50" s="491">
        <f ca="1" t="shared" si="10"/>
        <v>40471.37188634259</v>
      </c>
      <c r="Q50" s="491">
        <f ca="1" t="shared" si="11"/>
        <v>40471.37188634259</v>
      </c>
      <c r="R50" s="491">
        <f ca="1" t="shared" si="12"/>
        <v>40471.37188634259</v>
      </c>
      <c r="S50" s="499"/>
      <c r="T50" s="492"/>
      <c r="U50" s="492"/>
      <c r="V50" s="492"/>
      <c r="W50" s="492"/>
      <c r="X50" s="493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5"/>
      <c r="AN50" s="500"/>
      <c r="AO50" s="641"/>
      <c r="AP50" s="632"/>
      <c r="AQ50" s="464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481">
        <v>42</v>
      </c>
      <c r="B51" s="512"/>
      <c r="C51" s="507"/>
      <c r="D51" s="483"/>
      <c r="E51" s="504"/>
      <c r="F51" s="497"/>
      <c r="G51" s="498"/>
      <c r="H51" s="498"/>
      <c r="I51" s="498"/>
      <c r="J51" s="498"/>
      <c r="K51" s="487"/>
      <c r="L51" s="488" t="str">
        <f t="shared" si="13"/>
        <v/>
      </c>
      <c r="M51" s="489" t="str">
        <f t="shared" si="7"/>
        <v/>
      </c>
      <c r="N51" s="490">
        <f ca="1" t="shared" si="8"/>
        <v>40471.37188634259</v>
      </c>
      <c r="O51" s="491">
        <f ca="1" t="shared" si="9"/>
        <v>40471.37188634259</v>
      </c>
      <c r="P51" s="491">
        <f ca="1" t="shared" si="10"/>
        <v>40471.37188634259</v>
      </c>
      <c r="Q51" s="491">
        <f ca="1" t="shared" si="11"/>
        <v>40471.37188634259</v>
      </c>
      <c r="R51" s="491">
        <f ca="1" t="shared" si="12"/>
        <v>40471.37188634259</v>
      </c>
      <c r="S51" s="499"/>
      <c r="T51" s="492"/>
      <c r="U51" s="492"/>
      <c r="V51" s="492"/>
      <c r="W51" s="492"/>
      <c r="X51" s="493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5"/>
      <c r="AN51" s="500"/>
      <c r="AO51" s="641"/>
      <c r="AP51" s="632"/>
      <c r="AQ51" s="464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481">
        <v>43</v>
      </c>
      <c r="B52" s="483"/>
      <c r="C52" s="483"/>
      <c r="D52" s="483"/>
      <c r="E52" s="504"/>
      <c r="F52" s="497"/>
      <c r="G52" s="498"/>
      <c r="H52" s="498"/>
      <c r="I52" s="498"/>
      <c r="J52" s="498"/>
      <c r="K52" s="487"/>
      <c r="L52" s="488" t="str">
        <f t="shared" si="13"/>
        <v/>
      </c>
      <c r="M52" s="489" t="str">
        <f t="shared" si="7"/>
        <v/>
      </c>
      <c r="N52" s="490">
        <f ca="1" t="shared" si="8"/>
        <v>40471.37188634259</v>
      </c>
      <c r="O52" s="491">
        <f ca="1" t="shared" si="9"/>
        <v>40471.37188634259</v>
      </c>
      <c r="P52" s="491">
        <f ca="1" t="shared" si="10"/>
        <v>40471.37188634259</v>
      </c>
      <c r="Q52" s="491">
        <f ca="1" t="shared" si="11"/>
        <v>40471.37188634259</v>
      </c>
      <c r="R52" s="491">
        <f ca="1" t="shared" si="12"/>
        <v>40471.37188634259</v>
      </c>
      <c r="S52" s="499"/>
      <c r="T52" s="492"/>
      <c r="U52" s="492"/>
      <c r="V52" s="492"/>
      <c r="W52" s="492"/>
      <c r="X52" s="493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5"/>
      <c r="AN52" s="500"/>
      <c r="AO52" s="641"/>
      <c r="AP52" s="632"/>
      <c r="AQ52" s="464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481">
        <v>44</v>
      </c>
      <c r="B53" s="501"/>
      <c r="C53" s="505"/>
      <c r="D53" s="483"/>
      <c r="E53" s="504"/>
      <c r="F53" s="497"/>
      <c r="G53" s="498"/>
      <c r="H53" s="498"/>
      <c r="I53" s="498"/>
      <c r="J53" s="498"/>
      <c r="K53" s="487"/>
      <c r="L53" s="488" t="str">
        <f t="shared" si="13"/>
        <v/>
      </c>
      <c r="M53" s="489" t="str">
        <f t="shared" si="7"/>
        <v/>
      </c>
      <c r="N53" s="490">
        <f ca="1" t="shared" si="8"/>
        <v>40471.37188634259</v>
      </c>
      <c r="O53" s="491">
        <f ca="1" t="shared" si="9"/>
        <v>40471.37188634259</v>
      </c>
      <c r="P53" s="491">
        <f ca="1" t="shared" si="10"/>
        <v>40471.37188634259</v>
      </c>
      <c r="Q53" s="491">
        <f ca="1" t="shared" si="11"/>
        <v>40471.37188634259</v>
      </c>
      <c r="R53" s="491">
        <f ca="1" t="shared" si="12"/>
        <v>40471.37188634259</v>
      </c>
      <c r="S53" s="499"/>
      <c r="T53" s="492"/>
      <c r="U53" s="492"/>
      <c r="V53" s="492"/>
      <c r="W53" s="492"/>
      <c r="X53" s="493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5"/>
      <c r="AN53" s="500"/>
      <c r="AO53" s="641"/>
      <c r="AP53" s="632"/>
      <c r="AQ53" s="464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481">
        <v>45</v>
      </c>
      <c r="B54" s="483"/>
      <c r="C54" s="624"/>
      <c r="D54" s="505"/>
      <c r="E54" s="504"/>
      <c r="F54" s="497"/>
      <c r="G54" s="498"/>
      <c r="H54" s="498"/>
      <c r="I54" s="498"/>
      <c r="J54" s="498"/>
      <c r="K54" s="487"/>
      <c r="L54" s="488" t="str">
        <f t="shared" si="13"/>
        <v/>
      </c>
      <c r="M54" s="489" t="str">
        <f t="shared" si="7"/>
        <v/>
      </c>
      <c r="N54" s="490">
        <f ca="1" t="shared" si="8"/>
        <v>40471.37188634259</v>
      </c>
      <c r="O54" s="491">
        <f ca="1" t="shared" si="9"/>
        <v>40471.37188634259</v>
      </c>
      <c r="P54" s="491">
        <f ca="1" t="shared" si="10"/>
        <v>40471.37188634259</v>
      </c>
      <c r="Q54" s="491">
        <f ca="1" t="shared" si="11"/>
        <v>40471.37188634259</v>
      </c>
      <c r="R54" s="491">
        <f ca="1" t="shared" si="12"/>
        <v>40471.37188634259</v>
      </c>
      <c r="S54" s="499"/>
      <c r="T54" s="492"/>
      <c r="U54" s="492"/>
      <c r="V54" s="492"/>
      <c r="W54" s="492"/>
      <c r="X54" s="493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5"/>
      <c r="AN54" s="500"/>
      <c r="AO54" s="641"/>
      <c r="AP54" s="632"/>
      <c r="AQ54" s="464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481">
        <v>46</v>
      </c>
      <c r="B55" s="501"/>
      <c r="C55" s="505"/>
      <c r="D55" s="483"/>
      <c r="E55" s="504"/>
      <c r="F55" s="497"/>
      <c r="G55" s="498"/>
      <c r="H55" s="498"/>
      <c r="I55" s="498"/>
      <c r="J55" s="498"/>
      <c r="K55" s="487"/>
      <c r="L55" s="488" t="str">
        <f t="shared" si="13"/>
        <v/>
      </c>
      <c r="M55" s="489" t="str">
        <f t="shared" si="7"/>
        <v/>
      </c>
      <c r="N55" s="490">
        <f ca="1" t="shared" si="8"/>
        <v>40471.37188634259</v>
      </c>
      <c r="O55" s="491">
        <f ca="1" t="shared" si="9"/>
        <v>40471.37188634259</v>
      </c>
      <c r="P55" s="491">
        <f ca="1" t="shared" si="10"/>
        <v>40471.37188634259</v>
      </c>
      <c r="Q55" s="491">
        <f ca="1" t="shared" si="11"/>
        <v>40471.37188634259</v>
      </c>
      <c r="R55" s="491">
        <f ca="1" t="shared" si="12"/>
        <v>40471.37188634259</v>
      </c>
      <c r="S55" s="514"/>
      <c r="T55" s="492"/>
      <c r="U55" s="492"/>
      <c r="V55" s="492"/>
      <c r="W55" s="492"/>
      <c r="X55" s="493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5"/>
      <c r="AN55" s="515"/>
      <c r="AO55" s="641"/>
      <c r="AP55" s="628"/>
      <c r="AQ55" s="464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481">
        <v>47</v>
      </c>
      <c r="B56" s="512"/>
      <c r="C56" s="505"/>
      <c r="D56" s="505"/>
      <c r="E56" s="504"/>
      <c r="F56" s="497"/>
      <c r="G56" s="498"/>
      <c r="H56" s="498"/>
      <c r="I56" s="498"/>
      <c r="J56" s="498"/>
      <c r="K56" s="487"/>
      <c r="L56" s="488" t="str">
        <f t="shared" si="13"/>
        <v/>
      </c>
      <c r="M56" s="489" t="str">
        <f t="shared" si="7"/>
        <v/>
      </c>
      <c r="N56" s="490">
        <f ca="1" t="shared" si="8"/>
        <v>40471.37188634259</v>
      </c>
      <c r="O56" s="491">
        <f ca="1" t="shared" si="9"/>
        <v>40471.37188634259</v>
      </c>
      <c r="P56" s="491">
        <f ca="1" t="shared" si="10"/>
        <v>40471.37188634259</v>
      </c>
      <c r="Q56" s="491">
        <f ca="1" t="shared" si="11"/>
        <v>40471.37188634259</v>
      </c>
      <c r="R56" s="491">
        <f ca="1" t="shared" si="12"/>
        <v>40471.37188634259</v>
      </c>
      <c r="S56" s="514"/>
      <c r="T56" s="492"/>
      <c r="U56" s="492"/>
      <c r="V56" s="492"/>
      <c r="W56" s="492"/>
      <c r="X56" s="493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5"/>
      <c r="AN56" s="515"/>
      <c r="AO56" s="641"/>
      <c r="AP56" s="628"/>
      <c r="AQ56" s="464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 hidden="1">
      <c r="A57" s="481">
        <v>48</v>
      </c>
      <c r="B57" s="483"/>
      <c r="C57" s="507"/>
      <c r="D57" s="507"/>
      <c r="E57" s="504"/>
      <c r="F57" s="497"/>
      <c r="G57" s="498"/>
      <c r="H57" s="498"/>
      <c r="I57" s="498"/>
      <c r="J57" s="498"/>
      <c r="K57" s="487"/>
      <c r="L57" s="488" t="str">
        <f t="shared" si="13"/>
        <v/>
      </c>
      <c r="M57" s="489" t="str">
        <f t="shared" si="7"/>
        <v/>
      </c>
      <c r="N57" s="490">
        <f ca="1" t="shared" si="8"/>
        <v>40471.37188634259</v>
      </c>
      <c r="O57" s="491">
        <f ca="1" t="shared" si="9"/>
        <v>40471.37188634259</v>
      </c>
      <c r="P57" s="491">
        <f ca="1" t="shared" si="10"/>
        <v>40471.37188634259</v>
      </c>
      <c r="Q57" s="491">
        <f ca="1" t="shared" si="11"/>
        <v>40471.37188634259</v>
      </c>
      <c r="R57" s="491">
        <f ca="1" t="shared" si="12"/>
        <v>40471.37188634259</v>
      </c>
      <c r="S57" s="514"/>
      <c r="T57" s="492"/>
      <c r="U57" s="492"/>
      <c r="V57" s="492"/>
      <c r="W57" s="492"/>
      <c r="X57" s="493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  <c r="AM57" s="495"/>
      <c r="AN57" s="515"/>
      <c r="AO57" s="641"/>
      <c r="AP57" s="628"/>
      <c r="AQ57" s="464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 hidden="1">
      <c r="A58" s="481">
        <v>49</v>
      </c>
      <c r="B58" s="483"/>
      <c r="C58" s="505"/>
      <c r="D58" s="505"/>
      <c r="E58" s="504"/>
      <c r="F58" s="497"/>
      <c r="G58" s="498"/>
      <c r="H58" s="498"/>
      <c r="I58" s="498"/>
      <c r="J58" s="498"/>
      <c r="K58" s="487"/>
      <c r="L58" s="488" t="str">
        <f t="shared" si="13"/>
        <v/>
      </c>
      <c r="M58" s="489" t="str">
        <f t="shared" si="7"/>
        <v/>
      </c>
      <c r="N58" s="490">
        <f ca="1" t="shared" si="8"/>
        <v>40471.37188634259</v>
      </c>
      <c r="O58" s="491">
        <f ca="1" t="shared" si="9"/>
        <v>40471.37188634259</v>
      </c>
      <c r="P58" s="491">
        <f ca="1" t="shared" si="10"/>
        <v>40471.37188634259</v>
      </c>
      <c r="Q58" s="491">
        <f ca="1" t="shared" si="11"/>
        <v>40471.37188634259</v>
      </c>
      <c r="R58" s="491">
        <f ca="1" t="shared" si="12"/>
        <v>40471.37188634259</v>
      </c>
      <c r="S58" s="514"/>
      <c r="T58" s="492"/>
      <c r="U58" s="492"/>
      <c r="V58" s="492"/>
      <c r="W58" s="492"/>
      <c r="X58" s="493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5"/>
      <c r="AN58" s="515"/>
      <c r="AO58" s="641"/>
      <c r="AP58" s="628"/>
      <c r="AQ58" s="464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 hidden="1">
      <c r="A59" s="481">
        <v>50</v>
      </c>
      <c r="B59" s="483"/>
      <c r="C59" s="505"/>
      <c r="D59" s="507"/>
      <c r="E59" s="504"/>
      <c r="F59" s="497"/>
      <c r="G59" s="498"/>
      <c r="H59" s="498"/>
      <c r="I59" s="498"/>
      <c r="J59" s="498"/>
      <c r="K59" s="487"/>
      <c r="L59" s="488" t="str">
        <f t="shared" si="13"/>
        <v/>
      </c>
      <c r="M59" s="489" t="str">
        <f t="shared" si="7"/>
        <v/>
      </c>
      <c r="N59" s="490">
        <f ca="1" t="shared" si="8"/>
        <v>40471.37188634259</v>
      </c>
      <c r="O59" s="491">
        <f ca="1" t="shared" si="9"/>
        <v>40471.37188634259</v>
      </c>
      <c r="P59" s="491">
        <f ca="1" t="shared" si="10"/>
        <v>40471.37188634259</v>
      </c>
      <c r="Q59" s="491">
        <f ca="1" t="shared" si="11"/>
        <v>40471.37188634259</v>
      </c>
      <c r="R59" s="491">
        <f ca="1" t="shared" si="12"/>
        <v>40471.37188634259</v>
      </c>
      <c r="S59" s="514"/>
      <c r="T59" s="492"/>
      <c r="U59" s="492"/>
      <c r="V59" s="492"/>
      <c r="W59" s="492"/>
      <c r="X59" s="493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5"/>
      <c r="AN59" s="515"/>
      <c r="AO59" s="641"/>
      <c r="AP59" s="628"/>
      <c r="AQ59" s="464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 hidden="1">
      <c r="A60" s="481">
        <v>51</v>
      </c>
      <c r="B60" s="514"/>
      <c r="C60" s="505"/>
      <c r="D60" s="505"/>
      <c r="E60" s="504"/>
      <c r="F60" s="497"/>
      <c r="G60" s="498"/>
      <c r="H60" s="498"/>
      <c r="I60" s="498"/>
      <c r="J60" s="498"/>
      <c r="K60" s="487"/>
      <c r="L60" s="488" t="str">
        <f t="shared" si="13"/>
        <v/>
      </c>
      <c r="M60" s="489" t="str">
        <f t="shared" si="7"/>
        <v/>
      </c>
      <c r="N60" s="490">
        <f ca="1" t="shared" si="8"/>
        <v>40471.37188634259</v>
      </c>
      <c r="O60" s="491">
        <f ca="1" t="shared" si="9"/>
        <v>40471.37188634259</v>
      </c>
      <c r="P60" s="491">
        <f ca="1" t="shared" si="10"/>
        <v>40471.37188634259</v>
      </c>
      <c r="Q60" s="491">
        <f ca="1" t="shared" si="11"/>
        <v>40471.37188634259</v>
      </c>
      <c r="R60" s="491">
        <f ca="1" t="shared" si="12"/>
        <v>40471.37188634259</v>
      </c>
      <c r="S60" s="514"/>
      <c r="T60" s="492"/>
      <c r="U60" s="492"/>
      <c r="V60" s="492"/>
      <c r="W60" s="492"/>
      <c r="X60" s="493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5"/>
      <c r="AN60" s="517"/>
      <c r="AO60" s="641"/>
      <c r="AP60" s="628"/>
      <c r="AQ60" s="464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 hidden="1">
      <c r="A61" s="481">
        <v>52</v>
      </c>
      <c r="B61" s="514"/>
      <c r="C61" s="505"/>
      <c r="D61" s="505"/>
      <c r="E61" s="504"/>
      <c r="F61" s="497"/>
      <c r="G61" s="498"/>
      <c r="H61" s="498"/>
      <c r="I61" s="498"/>
      <c r="J61" s="498"/>
      <c r="K61" s="487"/>
      <c r="L61" s="488" t="str">
        <f t="shared" si="13"/>
        <v/>
      </c>
      <c r="M61" s="489" t="str">
        <f t="shared" si="7"/>
        <v/>
      </c>
      <c r="N61" s="490">
        <f ca="1" t="shared" si="8"/>
        <v>40471.37188634259</v>
      </c>
      <c r="O61" s="491">
        <f ca="1" t="shared" si="9"/>
        <v>40471.37188634259</v>
      </c>
      <c r="P61" s="491">
        <f ca="1" t="shared" si="10"/>
        <v>40471.37188634259</v>
      </c>
      <c r="Q61" s="491">
        <f ca="1" t="shared" si="11"/>
        <v>40471.37188634259</v>
      </c>
      <c r="R61" s="491">
        <f ca="1" t="shared" si="12"/>
        <v>40471.37188634259</v>
      </c>
      <c r="S61" s="514"/>
      <c r="T61" s="492"/>
      <c r="U61" s="492"/>
      <c r="V61" s="492"/>
      <c r="W61" s="492"/>
      <c r="X61" s="493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5"/>
      <c r="AN61" s="500"/>
      <c r="AO61" s="641"/>
      <c r="AP61" s="628"/>
      <c r="AQ61" s="464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 hidden="1">
      <c r="A62" s="481">
        <v>53</v>
      </c>
      <c r="B62" s="514"/>
      <c r="C62" s="505"/>
      <c r="D62" s="507"/>
      <c r="E62" s="504"/>
      <c r="F62" s="497"/>
      <c r="G62" s="498"/>
      <c r="H62" s="498"/>
      <c r="I62" s="498"/>
      <c r="J62" s="498"/>
      <c r="K62" s="487"/>
      <c r="L62" s="488" t="str">
        <f t="shared" si="13"/>
        <v/>
      </c>
      <c r="M62" s="489" t="str">
        <f t="shared" si="7"/>
        <v/>
      </c>
      <c r="N62" s="490">
        <f ca="1" t="shared" si="8"/>
        <v>40471.37188634259</v>
      </c>
      <c r="O62" s="491">
        <f ca="1" t="shared" si="9"/>
        <v>40471.37188634259</v>
      </c>
      <c r="P62" s="491">
        <f ca="1" t="shared" si="10"/>
        <v>40471.37188634259</v>
      </c>
      <c r="Q62" s="491">
        <f ca="1" t="shared" si="11"/>
        <v>40471.37188634259</v>
      </c>
      <c r="R62" s="491">
        <f ca="1" t="shared" si="12"/>
        <v>40471.37188634259</v>
      </c>
      <c r="S62" s="514"/>
      <c r="T62" s="492"/>
      <c r="U62" s="492"/>
      <c r="V62" s="492"/>
      <c r="W62" s="492"/>
      <c r="X62" s="493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5"/>
      <c r="AN62" s="500"/>
      <c r="AO62" s="641"/>
      <c r="AP62" s="628"/>
      <c r="AQ62" s="464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 hidden="1">
      <c r="A63" s="481">
        <v>54</v>
      </c>
      <c r="B63" s="514"/>
      <c r="C63" s="505"/>
      <c r="D63" s="505"/>
      <c r="E63" s="504"/>
      <c r="F63" s="497"/>
      <c r="G63" s="498"/>
      <c r="H63" s="498"/>
      <c r="I63" s="498"/>
      <c r="J63" s="498"/>
      <c r="K63" s="487"/>
      <c r="L63" s="488" t="str">
        <f t="shared" si="13"/>
        <v/>
      </c>
      <c r="M63" s="489" t="str">
        <f t="shared" si="7"/>
        <v/>
      </c>
      <c r="N63" s="490">
        <f ca="1" t="shared" si="8"/>
        <v>40471.37188634259</v>
      </c>
      <c r="O63" s="491">
        <f ca="1" t="shared" si="9"/>
        <v>40471.37188634259</v>
      </c>
      <c r="P63" s="491">
        <f ca="1" t="shared" si="10"/>
        <v>40471.37188634259</v>
      </c>
      <c r="Q63" s="491">
        <f ca="1" t="shared" si="11"/>
        <v>40471.37188634259</v>
      </c>
      <c r="R63" s="491">
        <f ca="1" t="shared" si="12"/>
        <v>40471.37188634259</v>
      </c>
      <c r="S63" s="514"/>
      <c r="T63" s="492"/>
      <c r="U63" s="492"/>
      <c r="V63" s="492"/>
      <c r="W63" s="492"/>
      <c r="X63" s="493"/>
      <c r="Y63" s="494"/>
      <c r="Z63" s="494"/>
      <c r="AA63" s="494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5"/>
      <c r="AN63" s="500"/>
      <c r="AO63" s="641"/>
      <c r="AP63" s="628"/>
      <c r="AQ63" s="464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 hidden="1">
      <c r="A64" s="518">
        <v>55</v>
      </c>
      <c r="B64" s="514"/>
      <c r="C64" s="505"/>
      <c r="D64" s="507"/>
      <c r="E64" s="504"/>
      <c r="F64" s="497"/>
      <c r="G64" s="498"/>
      <c r="H64" s="498"/>
      <c r="I64" s="498"/>
      <c r="J64" s="498"/>
      <c r="K64" s="487"/>
      <c r="L64" s="488" t="str">
        <f t="shared" si="13"/>
        <v/>
      </c>
      <c r="M64" s="489" t="str">
        <f t="shared" si="7"/>
        <v/>
      </c>
      <c r="N64" s="490">
        <f ca="1" t="shared" si="8"/>
        <v>40471.37188634259</v>
      </c>
      <c r="O64" s="491">
        <f ca="1" t="shared" si="9"/>
        <v>40471.37188634259</v>
      </c>
      <c r="P64" s="491">
        <f ca="1" t="shared" si="10"/>
        <v>40471.37188634259</v>
      </c>
      <c r="Q64" s="491">
        <f ca="1" t="shared" si="11"/>
        <v>40471.37188634259</v>
      </c>
      <c r="R64" s="491">
        <f ca="1" t="shared" si="12"/>
        <v>40471.37188634259</v>
      </c>
      <c r="S64" s="514"/>
      <c r="T64" s="492"/>
      <c r="U64" s="492"/>
      <c r="V64" s="492"/>
      <c r="W64" s="492"/>
      <c r="X64" s="493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5"/>
      <c r="AN64" s="500"/>
      <c r="AO64" s="641"/>
      <c r="AP64" s="628"/>
      <c r="AQ64" s="464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 hidden="1">
      <c r="A65" s="518">
        <v>56</v>
      </c>
      <c r="B65" s="514"/>
      <c r="C65" s="516"/>
      <c r="D65" s="505"/>
      <c r="E65" s="504"/>
      <c r="F65" s="497"/>
      <c r="G65" s="498"/>
      <c r="H65" s="498"/>
      <c r="I65" s="498"/>
      <c r="J65" s="498"/>
      <c r="K65" s="487"/>
      <c r="L65" s="488" t="str">
        <f t="shared" si="13"/>
        <v/>
      </c>
      <c r="M65" s="489" t="str">
        <f t="shared" si="7"/>
        <v/>
      </c>
      <c r="N65" s="490">
        <f ca="1" t="shared" si="8"/>
        <v>40471.37188634259</v>
      </c>
      <c r="O65" s="491">
        <f ca="1" t="shared" si="9"/>
        <v>40471.37188634259</v>
      </c>
      <c r="P65" s="491">
        <f ca="1" t="shared" si="10"/>
        <v>40471.37188634259</v>
      </c>
      <c r="Q65" s="491">
        <f ca="1" t="shared" si="11"/>
        <v>40471.37188634259</v>
      </c>
      <c r="R65" s="491">
        <f ca="1" t="shared" si="12"/>
        <v>40471.37188634259</v>
      </c>
      <c r="S65" s="514"/>
      <c r="T65" s="492"/>
      <c r="U65" s="492"/>
      <c r="V65" s="492"/>
      <c r="W65" s="492"/>
      <c r="X65" s="493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5"/>
      <c r="AN65" s="500"/>
      <c r="AO65" s="641"/>
      <c r="AP65" s="628"/>
      <c r="AQ65" s="464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 hidden="1">
      <c r="A66" s="518">
        <v>57</v>
      </c>
      <c r="B66" s="514"/>
      <c r="C66" s="505"/>
      <c r="D66" s="483"/>
      <c r="E66" s="504"/>
      <c r="F66" s="497"/>
      <c r="G66" s="498"/>
      <c r="H66" s="498"/>
      <c r="I66" s="498"/>
      <c r="J66" s="498"/>
      <c r="K66" s="487"/>
      <c r="L66" s="488" t="str">
        <f t="shared" si="13"/>
        <v/>
      </c>
      <c r="M66" s="489" t="str">
        <f t="shared" si="7"/>
        <v/>
      </c>
      <c r="N66" s="490">
        <f ca="1" t="shared" si="8"/>
        <v>40471.37188634259</v>
      </c>
      <c r="O66" s="491">
        <f ca="1" t="shared" si="9"/>
        <v>40471.37188634259</v>
      </c>
      <c r="P66" s="491">
        <f ca="1" t="shared" si="10"/>
        <v>40471.37188634259</v>
      </c>
      <c r="Q66" s="491">
        <f ca="1" t="shared" si="11"/>
        <v>40471.37188634259</v>
      </c>
      <c r="R66" s="491">
        <f ca="1" t="shared" si="12"/>
        <v>40471.37188634259</v>
      </c>
      <c r="S66" s="514"/>
      <c r="T66" s="492"/>
      <c r="U66" s="492"/>
      <c r="V66" s="492"/>
      <c r="W66" s="492"/>
      <c r="X66" s="493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5"/>
      <c r="AN66" s="500"/>
      <c r="AO66" s="641"/>
      <c r="AP66" s="628"/>
      <c r="AQ66" s="464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 hidden="1">
      <c r="A67" s="518">
        <v>58</v>
      </c>
      <c r="B67" s="514"/>
      <c r="C67" s="505"/>
      <c r="D67" s="505"/>
      <c r="E67" s="504"/>
      <c r="F67" s="497"/>
      <c r="G67" s="498"/>
      <c r="H67" s="498"/>
      <c r="I67" s="498"/>
      <c r="J67" s="498"/>
      <c r="K67" s="487"/>
      <c r="L67" s="488" t="str">
        <f t="shared" si="13"/>
        <v/>
      </c>
      <c r="M67" s="489" t="str">
        <f t="shared" si="7"/>
        <v/>
      </c>
      <c r="N67" s="490">
        <f ca="1" t="shared" si="8"/>
        <v>40471.37188634259</v>
      </c>
      <c r="O67" s="491">
        <f ca="1" t="shared" si="9"/>
        <v>40471.37188634259</v>
      </c>
      <c r="P67" s="491">
        <f ca="1" t="shared" si="10"/>
        <v>40471.37188634259</v>
      </c>
      <c r="Q67" s="491">
        <f ca="1" t="shared" si="11"/>
        <v>40471.37188634259</v>
      </c>
      <c r="R67" s="491">
        <f ca="1" t="shared" si="12"/>
        <v>40471.37188634259</v>
      </c>
      <c r="S67" s="514"/>
      <c r="T67" s="492"/>
      <c r="U67" s="492"/>
      <c r="V67" s="492"/>
      <c r="W67" s="492"/>
      <c r="X67" s="493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5"/>
      <c r="AN67" s="500"/>
      <c r="AO67" s="641"/>
      <c r="AP67" s="628"/>
      <c r="AQ67" s="464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 hidden="1">
      <c r="A68" s="518">
        <v>59</v>
      </c>
      <c r="B68" s="514"/>
      <c r="C68" s="505"/>
      <c r="D68" s="516"/>
      <c r="E68" s="504"/>
      <c r="F68" s="497"/>
      <c r="G68" s="498"/>
      <c r="H68" s="498"/>
      <c r="I68" s="498"/>
      <c r="J68" s="498"/>
      <c r="K68" s="487"/>
      <c r="L68" s="488" t="str">
        <f t="shared" si="13"/>
        <v/>
      </c>
      <c r="M68" s="489" t="str">
        <f t="shared" si="7"/>
        <v/>
      </c>
      <c r="N68" s="490">
        <f ca="1" t="shared" si="8"/>
        <v>40471.37188634259</v>
      </c>
      <c r="O68" s="491">
        <f ca="1" t="shared" si="9"/>
        <v>40471.37188634259</v>
      </c>
      <c r="P68" s="491">
        <f ca="1" t="shared" si="10"/>
        <v>40471.37188634259</v>
      </c>
      <c r="Q68" s="491">
        <f ca="1" t="shared" si="11"/>
        <v>40471.37188634259</v>
      </c>
      <c r="R68" s="491">
        <f ca="1" t="shared" si="12"/>
        <v>40471.37188634259</v>
      </c>
      <c r="S68" s="514"/>
      <c r="T68" s="492"/>
      <c r="U68" s="492"/>
      <c r="V68" s="492"/>
      <c r="W68" s="492"/>
      <c r="X68" s="493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5"/>
      <c r="AN68" s="500"/>
      <c r="AO68" s="641"/>
      <c r="AP68" s="628"/>
      <c r="AQ68" s="464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 hidden="1">
      <c r="A69" s="518">
        <v>60</v>
      </c>
      <c r="B69" s="514"/>
      <c r="C69" s="505"/>
      <c r="D69" s="505"/>
      <c r="E69" s="504"/>
      <c r="F69" s="497"/>
      <c r="G69" s="498"/>
      <c r="H69" s="498"/>
      <c r="I69" s="498"/>
      <c r="J69" s="498"/>
      <c r="K69" s="487"/>
      <c r="L69" s="488" t="str">
        <f t="shared" si="13"/>
        <v/>
      </c>
      <c r="M69" s="489" t="str">
        <f t="shared" si="7"/>
        <v/>
      </c>
      <c r="N69" s="490">
        <f ca="1" t="shared" si="8"/>
        <v>40471.37188634259</v>
      </c>
      <c r="O69" s="491">
        <f ca="1" t="shared" si="9"/>
        <v>40471.37188634259</v>
      </c>
      <c r="P69" s="491">
        <f ca="1" t="shared" si="10"/>
        <v>40471.37188634259</v>
      </c>
      <c r="Q69" s="491">
        <f ca="1" t="shared" si="11"/>
        <v>40471.37188634259</v>
      </c>
      <c r="R69" s="491">
        <f ca="1" t="shared" si="12"/>
        <v>40471.37188634259</v>
      </c>
      <c r="S69" s="514"/>
      <c r="T69" s="492"/>
      <c r="U69" s="492"/>
      <c r="V69" s="492"/>
      <c r="W69" s="492"/>
      <c r="X69" s="493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  <c r="AM69" s="495"/>
      <c r="AN69" s="500"/>
      <c r="AO69" s="641"/>
      <c r="AP69" s="628"/>
      <c r="AQ69" s="464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 hidden="1">
      <c r="A70" s="518">
        <v>61</v>
      </c>
      <c r="B70" s="514"/>
      <c r="C70" s="505"/>
      <c r="D70" s="507"/>
      <c r="E70" s="504"/>
      <c r="F70" s="497"/>
      <c r="G70" s="498"/>
      <c r="H70" s="498"/>
      <c r="I70" s="498"/>
      <c r="J70" s="498"/>
      <c r="K70" s="487"/>
      <c r="L70" s="488" t="str">
        <f t="shared" si="13"/>
        <v/>
      </c>
      <c r="M70" s="489" t="str">
        <f t="shared" si="7"/>
        <v/>
      </c>
      <c r="N70" s="490">
        <f ca="1" t="shared" si="8"/>
        <v>40471.37188634259</v>
      </c>
      <c r="O70" s="491">
        <f ca="1" t="shared" si="9"/>
        <v>40471.37188634259</v>
      </c>
      <c r="P70" s="491">
        <f ca="1" t="shared" si="10"/>
        <v>40471.37188634259</v>
      </c>
      <c r="Q70" s="491">
        <f ca="1" t="shared" si="11"/>
        <v>40471.37188634259</v>
      </c>
      <c r="R70" s="491">
        <f ca="1" t="shared" si="12"/>
        <v>40471.37188634259</v>
      </c>
      <c r="S70" s="514"/>
      <c r="T70" s="492"/>
      <c r="U70" s="492"/>
      <c r="V70" s="492"/>
      <c r="W70" s="492"/>
      <c r="X70" s="493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5"/>
      <c r="AN70" s="500"/>
      <c r="AO70" s="641"/>
      <c r="AP70" s="628"/>
      <c r="AQ70" s="464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 hidden="1">
      <c r="A71" s="518">
        <v>62</v>
      </c>
      <c r="B71" s="514"/>
      <c r="C71" s="516"/>
      <c r="D71" s="505"/>
      <c r="E71" s="504"/>
      <c r="F71" s="497"/>
      <c r="G71" s="498"/>
      <c r="H71" s="498"/>
      <c r="I71" s="498"/>
      <c r="J71" s="498"/>
      <c r="K71" s="487"/>
      <c r="L71" s="488" t="str">
        <f t="shared" si="13"/>
        <v/>
      </c>
      <c r="M71" s="489" t="str">
        <f t="shared" si="7"/>
        <v/>
      </c>
      <c r="N71" s="490">
        <f ca="1" t="shared" si="8"/>
        <v>40471.37188634259</v>
      </c>
      <c r="O71" s="491">
        <f ca="1" t="shared" si="9"/>
        <v>40471.37188634259</v>
      </c>
      <c r="P71" s="491">
        <f ca="1" t="shared" si="10"/>
        <v>40471.37188634259</v>
      </c>
      <c r="Q71" s="491">
        <f ca="1" t="shared" si="11"/>
        <v>40471.37188634259</v>
      </c>
      <c r="R71" s="491">
        <f ca="1" t="shared" si="12"/>
        <v>40471.37188634259</v>
      </c>
      <c r="S71" s="514"/>
      <c r="T71" s="492"/>
      <c r="U71" s="492"/>
      <c r="V71" s="492"/>
      <c r="W71" s="492"/>
      <c r="X71" s="493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5"/>
      <c r="AN71" s="500"/>
      <c r="AO71" s="641"/>
      <c r="AP71" s="628"/>
      <c r="AQ71" s="464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 hidden="1">
      <c r="A72" s="518">
        <v>63</v>
      </c>
      <c r="B72" s="514"/>
      <c r="C72" s="505"/>
      <c r="D72" s="483"/>
      <c r="E72" s="504"/>
      <c r="F72" s="497"/>
      <c r="G72" s="498"/>
      <c r="H72" s="498"/>
      <c r="I72" s="498"/>
      <c r="J72" s="498"/>
      <c r="K72" s="487"/>
      <c r="L72" s="488" t="str">
        <f t="shared" si="13"/>
        <v/>
      </c>
      <c r="M72" s="489" t="str">
        <f t="shared" si="7"/>
        <v/>
      </c>
      <c r="N72" s="490">
        <f ca="1" t="shared" si="8"/>
        <v>40471.37188634259</v>
      </c>
      <c r="O72" s="491">
        <f ca="1" t="shared" si="9"/>
        <v>40471.37188634259</v>
      </c>
      <c r="P72" s="491">
        <f ca="1" t="shared" si="10"/>
        <v>40471.37188634259</v>
      </c>
      <c r="Q72" s="491">
        <f ca="1" t="shared" si="11"/>
        <v>40471.37188634259</v>
      </c>
      <c r="R72" s="491">
        <f ca="1" t="shared" si="12"/>
        <v>40471.37188634259</v>
      </c>
      <c r="S72" s="514"/>
      <c r="T72" s="492"/>
      <c r="U72" s="492"/>
      <c r="V72" s="492"/>
      <c r="W72" s="492"/>
      <c r="X72" s="493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494"/>
      <c r="AL72" s="494"/>
      <c r="AM72" s="495"/>
      <c r="AN72" s="500"/>
      <c r="AO72" s="641"/>
      <c r="AP72" s="628"/>
      <c r="AQ72" s="464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518">
        <v>64</v>
      </c>
      <c r="B73" s="514"/>
      <c r="C73" s="505"/>
      <c r="D73" s="505"/>
      <c r="E73" s="504"/>
      <c r="F73" s="497"/>
      <c r="G73" s="498"/>
      <c r="H73" s="498"/>
      <c r="I73" s="498"/>
      <c r="J73" s="498"/>
      <c r="K73" s="487"/>
      <c r="L73" s="488" t="str">
        <f t="shared" si="13"/>
        <v/>
      </c>
      <c r="M73" s="489" t="str">
        <f t="shared" si="7"/>
        <v/>
      </c>
      <c r="N73" s="490">
        <f ca="1" t="shared" si="8"/>
        <v>40471.37188634259</v>
      </c>
      <c r="O73" s="491">
        <f ca="1" t="shared" si="9"/>
        <v>40471.37188634259</v>
      </c>
      <c r="P73" s="491">
        <f ca="1" t="shared" si="10"/>
        <v>40471.37188634259</v>
      </c>
      <c r="Q73" s="491">
        <f ca="1" t="shared" si="11"/>
        <v>40471.37188634259</v>
      </c>
      <c r="R73" s="491">
        <f ca="1" t="shared" si="12"/>
        <v>40471.37188634259</v>
      </c>
      <c r="S73" s="514"/>
      <c r="T73" s="492"/>
      <c r="U73" s="492"/>
      <c r="V73" s="492"/>
      <c r="W73" s="492"/>
      <c r="X73" s="493"/>
      <c r="Y73" s="494"/>
      <c r="Z73" s="49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5"/>
      <c r="AN73" s="500"/>
      <c r="AO73" s="641"/>
      <c r="AP73" s="628"/>
      <c r="AQ73" s="464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518">
        <v>65</v>
      </c>
      <c r="B74" s="514"/>
      <c r="C74" s="505"/>
      <c r="D74" s="516"/>
      <c r="E74" s="504"/>
      <c r="F74" s="497"/>
      <c r="G74" s="498"/>
      <c r="H74" s="498"/>
      <c r="I74" s="498"/>
      <c r="J74" s="498"/>
      <c r="K74" s="487"/>
      <c r="L74" s="488" t="str">
        <f t="shared" si="13"/>
        <v/>
      </c>
      <c r="M74" s="489" t="str">
        <f aca="true" t="shared" si="14" ref="M74:M105">IF(F74="","",+L74+(F74*7/5))</f>
        <v/>
      </c>
      <c r="N74" s="490">
        <f aca="true" t="shared" si="15" ref="N74:N105">IF(K74="",NOW(),K74)</f>
        <v>40471.37188634259</v>
      </c>
      <c r="O74" s="491">
        <f aca="true" t="shared" si="16" ref="O74:O105">IF(G74="",NOW(),VLOOKUP(G74,$A$10:$M$152,13))</f>
        <v>40471.37188634259</v>
      </c>
      <c r="P74" s="491">
        <f aca="true" t="shared" si="17" ref="P74:P105">IF(H74="",NOW(),VLOOKUP(H74,$A$10:$M$152,13))</f>
        <v>40471.37188634259</v>
      </c>
      <c r="Q74" s="491">
        <f aca="true" t="shared" si="18" ref="Q74:Q105">IF(I74="",NOW(),VLOOKUP(I74,$A$10:$M$152,13))</f>
        <v>40471.37188634259</v>
      </c>
      <c r="R74" s="491">
        <f aca="true" t="shared" si="19" ref="R74:R105">IF(J74="",NOW(),VLOOKUP(J74,$A$10:$M$152,13))</f>
        <v>40471.37188634259</v>
      </c>
      <c r="S74" s="514"/>
      <c r="T74" s="492"/>
      <c r="U74" s="492"/>
      <c r="V74" s="492"/>
      <c r="W74" s="492"/>
      <c r="X74" s="493"/>
      <c r="Y74" s="494"/>
      <c r="Z74" s="49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494"/>
      <c r="AL74" s="494"/>
      <c r="AM74" s="495"/>
      <c r="AN74" s="500"/>
      <c r="AO74" s="641"/>
      <c r="AP74" s="628"/>
      <c r="AQ74" s="464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518">
        <v>66</v>
      </c>
      <c r="B75" s="514"/>
      <c r="C75" s="505"/>
      <c r="D75" s="505"/>
      <c r="E75" s="504"/>
      <c r="F75" s="497"/>
      <c r="G75" s="498"/>
      <c r="H75" s="498"/>
      <c r="I75" s="498"/>
      <c r="J75" s="498"/>
      <c r="K75" s="487"/>
      <c r="L75" s="488" t="str">
        <f aca="true" t="shared" si="20" ref="L75:L106">IF(F75="","",IF(K75="",MAX(N75:R75),K75))</f>
        <v/>
      </c>
      <c r="M75" s="489" t="str">
        <f t="shared" si="14"/>
        <v/>
      </c>
      <c r="N75" s="490">
        <f ca="1" t="shared" si="15"/>
        <v>40471.37188634259</v>
      </c>
      <c r="O75" s="491">
        <f ca="1" t="shared" si="16"/>
        <v>40471.37188634259</v>
      </c>
      <c r="P75" s="491">
        <f ca="1" t="shared" si="17"/>
        <v>40471.37188634259</v>
      </c>
      <c r="Q75" s="491">
        <f ca="1" t="shared" si="18"/>
        <v>40471.37188634259</v>
      </c>
      <c r="R75" s="491">
        <f ca="1" t="shared" si="19"/>
        <v>40471.37188634259</v>
      </c>
      <c r="S75" s="514"/>
      <c r="T75" s="492"/>
      <c r="U75" s="492"/>
      <c r="V75" s="492"/>
      <c r="W75" s="492"/>
      <c r="X75" s="493"/>
      <c r="Y75" s="494"/>
      <c r="Z75" s="494"/>
      <c r="AA75" s="494"/>
      <c r="AB75" s="494"/>
      <c r="AC75" s="494"/>
      <c r="AD75" s="494"/>
      <c r="AE75" s="494"/>
      <c r="AF75" s="494"/>
      <c r="AG75" s="494"/>
      <c r="AH75" s="494"/>
      <c r="AI75" s="494"/>
      <c r="AJ75" s="494"/>
      <c r="AK75" s="494"/>
      <c r="AL75" s="494"/>
      <c r="AM75" s="495"/>
      <c r="AN75" s="500"/>
      <c r="AO75" s="641"/>
      <c r="AP75" s="628"/>
      <c r="AQ75" s="464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518">
        <v>67</v>
      </c>
      <c r="B76" s="514"/>
      <c r="C76" s="514"/>
      <c r="D76" s="514"/>
      <c r="E76" s="514"/>
      <c r="F76" s="497"/>
      <c r="G76" s="498"/>
      <c r="H76" s="498"/>
      <c r="I76" s="498"/>
      <c r="J76" s="498"/>
      <c r="K76" s="487"/>
      <c r="L76" s="488" t="str">
        <f t="shared" si="20"/>
        <v/>
      </c>
      <c r="M76" s="489" t="str">
        <f t="shared" si="14"/>
        <v/>
      </c>
      <c r="N76" s="490">
        <f ca="1" t="shared" si="15"/>
        <v>40471.37188634259</v>
      </c>
      <c r="O76" s="491">
        <f ca="1" t="shared" si="16"/>
        <v>40471.37188634259</v>
      </c>
      <c r="P76" s="491">
        <f ca="1" t="shared" si="17"/>
        <v>40471.37188634259</v>
      </c>
      <c r="Q76" s="491">
        <f ca="1" t="shared" si="18"/>
        <v>40471.37188634259</v>
      </c>
      <c r="R76" s="491">
        <f ca="1" t="shared" si="19"/>
        <v>40471.37188634259</v>
      </c>
      <c r="S76" s="514"/>
      <c r="T76" s="492"/>
      <c r="U76" s="492"/>
      <c r="V76" s="492"/>
      <c r="W76" s="492"/>
      <c r="X76" s="493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5"/>
      <c r="AN76" s="500"/>
      <c r="AO76" s="641"/>
      <c r="AP76" s="628"/>
      <c r="AQ76" s="464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518">
        <v>68</v>
      </c>
      <c r="B77" s="514"/>
      <c r="C77" s="514"/>
      <c r="D77" s="514"/>
      <c r="E77" s="514"/>
      <c r="F77" s="497"/>
      <c r="G77" s="498"/>
      <c r="H77" s="498"/>
      <c r="I77" s="498"/>
      <c r="J77" s="498"/>
      <c r="K77" s="487"/>
      <c r="L77" s="488" t="str">
        <f t="shared" si="20"/>
        <v/>
      </c>
      <c r="M77" s="489" t="str">
        <f t="shared" si="14"/>
        <v/>
      </c>
      <c r="N77" s="490">
        <f ca="1" t="shared" si="15"/>
        <v>40471.37188634259</v>
      </c>
      <c r="O77" s="491">
        <f ca="1" t="shared" si="16"/>
        <v>40471.37188634259</v>
      </c>
      <c r="P77" s="491">
        <f ca="1" t="shared" si="17"/>
        <v>40471.37188634259</v>
      </c>
      <c r="Q77" s="491">
        <f ca="1" t="shared" si="18"/>
        <v>40471.37188634259</v>
      </c>
      <c r="R77" s="491">
        <f ca="1" t="shared" si="19"/>
        <v>40471.37188634259</v>
      </c>
      <c r="S77" s="514"/>
      <c r="T77" s="492"/>
      <c r="U77" s="492"/>
      <c r="V77" s="492"/>
      <c r="W77" s="492"/>
      <c r="X77" s="493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5"/>
      <c r="AN77" s="500"/>
      <c r="AO77" s="641"/>
      <c r="AP77" s="628"/>
      <c r="AQ77" s="464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518">
        <v>69</v>
      </c>
      <c r="B78" s="514"/>
      <c r="C78" s="514"/>
      <c r="D78" s="514"/>
      <c r="E78" s="514"/>
      <c r="F78" s="497"/>
      <c r="G78" s="498"/>
      <c r="H78" s="498"/>
      <c r="I78" s="498"/>
      <c r="J78" s="498"/>
      <c r="K78" s="487"/>
      <c r="L78" s="488" t="str">
        <f t="shared" si="20"/>
        <v/>
      </c>
      <c r="M78" s="489" t="str">
        <f t="shared" si="14"/>
        <v/>
      </c>
      <c r="N78" s="490">
        <f ca="1" t="shared" si="15"/>
        <v>40471.37188634259</v>
      </c>
      <c r="O78" s="491">
        <f ca="1" t="shared" si="16"/>
        <v>40471.37188634259</v>
      </c>
      <c r="P78" s="491">
        <f ca="1" t="shared" si="17"/>
        <v>40471.37188634259</v>
      </c>
      <c r="Q78" s="491">
        <f ca="1" t="shared" si="18"/>
        <v>40471.37188634259</v>
      </c>
      <c r="R78" s="491">
        <f ca="1" t="shared" si="19"/>
        <v>40471.37188634259</v>
      </c>
      <c r="S78" s="514"/>
      <c r="T78" s="492"/>
      <c r="U78" s="492"/>
      <c r="V78" s="492"/>
      <c r="W78" s="492"/>
      <c r="X78" s="493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5"/>
      <c r="AN78" s="500"/>
      <c r="AO78" s="641"/>
      <c r="AP78" s="628"/>
      <c r="AQ78" s="464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518">
        <v>70</v>
      </c>
      <c r="B79" s="514"/>
      <c r="C79" s="514"/>
      <c r="D79" s="514"/>
      <c r="E79" s="514"/>
      <c r="F79" s="497"/>
      <c r="G79" s="498"/>
      <c r="H79" s="498"/>
      <c r="I79" s="498"/>
      <c r="J79" s="498"/>
      <c r="K79" s="487"/>
      <c r="L79" s="488" t="str">
        <f t="shared" si="20"/>
        <v/>
      </c>
      <c r="M79" s="489" t="str">
        <f t="shared" si="14"/>
        <v/>
      </c>
      <c r="N79" s="490">
        <f ca="1" t="shared" si="15"/>
        <v>40471.37188634259</v>
      </c>
      <c r="O79" s="491">
        <f ca="1" t="shared" si="16"/>
        <v>40471.37188634259</v>
      </c>
      <c r="P79" s="491">
        <f ca="1" t="shared" si="17"/>
        <v>40471.37188634259</v>
      </c>
      <c r="Q79" s="491">
        <f ca="1" t="shared" si="18"/>
        <v>40471.37188634259</v>
      </c>
      <c r="R79" s="491">
        <f ca="1" t="shared" si="19"/>
        <v>40471.37188634259</v>
      </c>
      <c r="S79" s="514"/>
      <c r="T79" s="492"/>
      <c r="U79" s="492"/>
      <c r="V79" s="492"/>
      <c r="W79" s="492"/>
      <c r="X79" s="493"/>
      <c r="Y79" s="494"/>
      <c r="Z79" s="494"/>
      <c r="AA79" s="494"/>
      <c r="AB79" s="494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5"/>
      <c r="AN79" s="500"/>
      <c r="AO79" s="641"/>
      <c r="AP79" s="628"/>
      <c r="AQ79" s="464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518">
        <v>71</v>
      </c>
      <c r="B80" s="514"/>
      <c r="C80" s="514"/>
      <c r="D80" s="514"/>
      <c r="E80" s="514"/>
      <c r="F80" s="497"/>
      <c r="G80" s="498"/>
      <c r="H80" s="498"/>
      <c r="I80" s="498"/>
      <c r="J80" s="498"/>
      <c r="K80" s="487"/>
      <c r="L80" s="488" t="str">
        <f t="shared" si="20"/>
        <v/>
      </c>
      <c r="M80" s="489" t="str">
        <f t="shared" si="14"/>
        <v/>
      </c>
      <c r="N80" s="490">
        <f ca="1" t="shared" si="15"/>
        <v>40471.37188634259</v>
      </c>
      <c r="O80" s="491">
        <f ca="1" t="shared" si="16"/>
        <v>40471.37188634259</v>
      </c>
      <c r="P80" s="491">
        <f ca="1" t="shared" si="17"/>
        <v>40471.37188634259</v>
      </c>
      <c r="Q80" s="491">
        <f ca="1" t="shared" si="18"/>
        <v>40471.37188634259</v>
      </c>
      <c r="R80" s="491">
        <f ca="1" t="shared" si="19"/>
        <v>40471.37188634259</v>
      </c>
      <c r="S80" s="514"/>
      <c r="T80" s="492"/>
      <c r="U80" s="492"/>
      <c r="V80" s="492"/>
      <c r="W80" s="492"/>
      <c r="X80" s="493"/>
      <c r="Y80" s="494"/>
      <c r="Z80" s="494"/>
      <c r="AA80" s="494"/>
      <c r="AB80" s="494"/>
      <c r="AC80" s="494"/>
      <c r="AD80" s="494"/>
      <c r="AE80" s="494"/>
      <c r="AF80" s="494"/>
      <c r="AG80" s="494"/>
      <c r="AH80" s="494"/>
      <c r="AI80" s="494"/>
      <c r="AJ80" s="494"/>
      <c r="AK80" s="494"/>
      <c r="AL80" s="494"/>
      <c r="AM80" s="495"/>
      <c r="AN80" s="500"/>
      <c r="AO80" s="641"/>
      <c r="AP80" s="628"/>
      <c r="AQ80" s="464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518">
        <v>72</v>
      </c>
      <c r="B81" s="514"/>
      <c r="C81" s="514"/>
      <c r="D81" s="514"/>
      <c r="E81" s="514"/>
      <c r="F81" s="497"/>
      <c r="G81" s="498"/>
      <c r="H81" s="498"/>
      <c r="I81" s="498"/>
      <c r="J81" s="498"/>
      <c r="K81" s="487"/>
      <c r="L81" s="488" t="str">
        <f t="shared" si="20"/>
        <v/>
      </c>
      <c r="M81" s="489" t="str">
        <f t="shared" si="14"/>
        <v/>
      </c>
      <c r="N81" s="490">
        <f ca="1" t="shared" si="15"/>
        <v>40471.37188634259</v>
      </c>
      <c r="O81" s="491">
        <f ca="1" t="shared" si="16"/>
        <v>40471.37188634259</v>
      </c>
      <c r="P81" s="491">
        <f ca="1" t="shared" si="17"/>
        <v>40471.37188634259</v>
      </c>
      <c r="Q81" s="491">
        <f ca="1" t="shared" si="18"/>
        <v>40471.37188634259</v>
      </c>
      <c r="R81" s="491">
        <f ca="1" t="shared" si="19"/>
        <v>40471.37188634259</v>
      </c>
      <c r="S81" s="514"/>
      <c r="T81" s="492"/>
      <c r="U81" s="492"/>
      <c r="V81" s="492"/>
      <c r="W81" s="492"/>
      <c r="X81" s="493"/>
      <c r="Y81" s="494"/>
      <c r="Z81" s="494"/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4"/>
      <c r="AL81" s="494"/>
      <c r="AM81" s="495"/>
      <c r="AN81" s="500"/>
      <c r="AO81" s="641"/>
      <c r="AP81" s="628"/>
      <c r="AQ81" s="464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518">
        <v>73</v>
      </c>
      <c r="B82" s="514"/>
      <c r="C82" s="514"/>
      <c r="D82" s="514"/>
      <c r="E82" s="514"/>
      <c r="F82" s="497"/>
      <c r="G82" s="498"/>
      <c r="H82" s="498"/>
      <c r="I82" s="498"/>
      <c r="J82" s="498"/>
      <c r="K82" s="487"/>
      <c r="L82" s="488" t="str">
        <f t="shared" si="20"/>
        <v/>
      </c>
      <c r="M82" s="489" t="str">
        <f t="shared" si="14"/>
        <v/>
      </c>
      <c r="N82" s="490">
        <f ca="1" t="shared" si="15"/>
        <v>40471.37188634259</v>
      </c>
      <c r="O82" s="491">
        <f ca="1" t="shared" si="16"/>
        <v>40471.37188634259</v>
      </c>
      <c r="P82" s="491">
        <f ca="1" t="shared" si="17"/>
        <v>40471.37188634259</v>
      </c>
      <c r="Q82" s="491">
        <f ca="1" t="shared" si="18"/>
        <v>40471.37188634259</v>
      </c>
      <c r="R82" s="491">
        <f ca="1" t="shared" si="19"/>
        <v>40471.37188634259</v>
      </c>
      <c r="S82" s="514"/>
      <c r="T82" s="492"/>
      <c r="U82" s="492"/>
      <c r="V82" s="492"/>
      <c r="W82" s="492"/>
      <c r="X82" s="493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5"/>
      <c r="AN82" s="500"/>
      <c r="AO82" s="641"/>
      <c r="AP82" s="628"/>
      <c r="AQ82" s="464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518">
        <v>74</v>
      </c>
      <c r="B83" s="514"/>
      <c r="C83" s="514"/>
      <c r="D83" s="514"/>
      <c r="E83" s="514"/>
      <c r="F83" s="497"/>
      <c r="G83" s="498"/>
      <c r="H83" s="498"/>
      <c r="I83" s="498"/>
      <c r="J83" s="498"/>
      <c r="K83" s="487"/>
      <c r="L83" s="488" t="str">
        <f t="shared" si="20"/>
        <v/>
      </c>
      <c r="M83" s="489" t="str">
        <f t="shared" si="14"/>
        <v/>
      </c>
      <c r="N83" s="490">
        <f ca="1" t="shared" si="15"/>
        <v>40471.37188634259</v>
      </c>
      <c r="O83" s="491">
        <f ca="1" t="shared" si="16"/>
        <v>40471.37188634259</v>
      </c>
      <c r="P83" s="491">
        <f ca="1" t="shared" si="17"/>
        <v>40471.37188634259</v>
      </c>
      <c r="Q83" s="491">
        <f ca="1" t="shared" si="18"/>
        <v>40471.37188634259</v>
      </c>
      <c r="R83" s="491">
        <f ca="1" t="shared" si="19"/>
        <v>40471.37188634259</v>
      </c>
      <c r="S83" s="514"/>
      <c r="T83" s="492"/>
      <c r="U83" s="492"/>
      <c r="V83" s="492"/>
      <c r="W83" s="492"/>
      <c r="X83" s="493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5"/>
      <c r="AN83" s="500"/>
      <c r="AO83" s="641"/>
      <c r="AP83" s="628"/>
      <c r="AQ83" s="464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518">
        <v>75</v>
      </c>
      <c r="B84" s="514"/>
      <c r="C84" s="514"/>
      <c r="D84" s="514"/>
      <c r="E84" s="514"/>
      <c r="F84" s="497"/>
      <c r="G84" s="498"/>
      <c r="H84" s="498"/>
      <c r="I84" s="498"/>
      <c r="J84" s="498"/>
      <c r="K84" s="487"/>
      <c r="L84" s="488" t="str">
        <f t="shared" si="20"/>
        <v/>
      </c>
      <c r="M84" s="489" t="str">
        <f t="shared" si="14"/>
        <v/>
      </c>
      <c r="N84" s="490">
        <f ca="1" t="shared" si="15"/>
        <v>40471.37188634259</v>
      </c>
      <c r="O84" s="491">
        <f ca="1" t="shared" si="16"/>
        <v>40471.37188634259</v>
      </c>
      <c r="P84" s="491">
        <f ca="1" t="shared" si="17"/>
        <v>40471.37188634259</v>
      </c>
      <c r="Q84" s="491">
        <f ca="1" t="shared" si="18"/>
        <v>40471.37188634259</v>
      </c>
      <c r="R84" s="491">
        <f ca="1" t="shared" si="19"/>
        <v>40471.37188634259</v>
      </c>
      <c r="S84" s="514"/>
      <c r="T84" s="492"/>
      <c r="U84" s="492"/>
      <c r="V84" s="492"/>
      <c r="W84" s="492"/>
      <c r="X84" s="493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5"/>
      <c r="AN84" s="500"/>
      <c r="AO84" s="641"/>
      <c r="AP84" s="628"/>
      <c r="AQ84" s="464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518">
        <v>76</v>
      </c>
      <c r="B85" s="514"/>
      <c r="C85" s="514"/>
      <c r="D85" s="514"/>
      <c r="E85" s="514"/>
      <c r="F85" s="497"/>
      <c r="G85" s="498"/>
      <c r="H85" s="498"/>
      <c r="I85" s="498"/>
      <c r="J85" s="498"/>
      <c r="K85" s="487"/>
      <c r="L85" s="488" t="str">
        <f t="shared" si="20"/>
        <v/>
      </c>
      <c r="M85" s="489" t="str">
        <f t="shared" si="14"/>
        <v/>
      </c>
      <c r="N85" s="490">
        <f ca="1" t="shared" si="15"/>
        <v>40471.37188634259</v>
      </c>
      <c r="O85" s="491">
        <f ca="1" t="shared" si="16"/>
        <v>40471.37188634259</v>
      </c>
      <c r="P85" s="491">
        <f ca="1" t="shared" si="17"/>
        <v>40471.37188634259</v>
      </c>
      <c r="Q85" s="491">
        <f ca="1" t="shared" si="18"/>
        <v>40471.37188634259</v>
      </c>
      <c r="R85" s="491">
        <f ca="1" t="shared" si="19"/>
        <v>40471.37188634259</v>
      </c>
      <c r="S85" s="514"/>
      <c r="T85" s="492"/>
      <c r="U85" s="492"/>
      <c r="V85" s="492"/>
      <c r="W85" s="492"/>
      <c r="X85" s="493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5"/>
      <c r="AN85" s="500"/>
      <c r="AO85" s="641"/>
      <c r="AP85" s="628"/>
      <c r="AQ85" s="464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518">
        <v>77</v>
      </c>
      <c r="B86" s="514"/>
      <c r="C86" s="514"/>
      <c r="D86" s="514"/>
      <c r="E86" s="514"/>
      <c r="F86" s="497"/>
      <c r="G86" s="498"/>
      <c r="H86" s="498"/>
      <c r="I86" s="498"/>
      <c r="J86" s="498"/>
      <c r="K86" s="487"/>
      <c r="L86" s="488" t="str">
        <f t="shared" si="20"/>
        <v/>
      </c>
      <c r="M86" s="489" t="str">
        <f t="shared" si="14"/>
        <v/>
      </c>
      <c r="N86" s="490">
        <f ca="1" t="shared" si="15"/>
        <v>40471.37188634259</v>
      </c>
      <c r="O86" s="491">
        <f ca="1" t="shared" si="16"/>
        <v>40471.37188634259</v>
      </c>
      <c r="P86" s="491">
        <f ca="1" t="shared" si="17"/>
        <v>40471.37188634259</v>
      </c>
      <c r="Q86" s="491">
        <f ca="1" t="shared" si="18"/>
        <v>40471.37188634259</v>
      </c>
      <c r="R86" s="491">
        <f ca="1" t="shared" si="19"/>
        <v>40471.37188634259</v>
      </c>
      <c r="S86" s="514"/>
      <c r="T86" s="492"/>
      <c r="U86" s="492"/>
      <c r="V86" s="492"/>
      <c r="W86" s="492"/>
      <c r="X86" s="493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5"/>
      <c r="AN86" s="500"/>
      <c r="AO86" s="641"/>
      <c r="AP86" s="628"/>
      <c r="AQ86" s="464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518">
        <v>78</v>
      </c>
      <c r="B87" s="514"/>
      <c r="C87" s="514"/>
      <c r="D87" s="514"/>
      <c r="E87" s="514"/>
      <c r="F87" s="497"/>
      <c r="G87" s="498"/>
      <c r="H87" s="498"/>
      <c r="I87" s="498"/>
      <c r="J87" s="498"/>
      <c r="K87" s="487"/>
      <c r="L87" s="488" t="str">
        <f t="shared" si="20"/>
        <v/>
      </c>
      <c r="M87" s="489" t="str">
        <f t="shared" si="14"/>
        <v/>
      </c>
      <c r="N87" s="490">
        <f ca="1" t="shared" si="15"/>
        <v>40471.37188634259</v>
      </c>
      <c r="O87" s="491">
        <f ca="1" t="shared" si="16"/>
        <v>40471.37188634259</v>
      </c>
      <c r="P87" s="491">
        <f ca="1" t="shared" si="17"/>
        <v>40471.37188634259</v>
      </c>
      <c r="Q87" s="491">
        <f ca="1" t="shared" si="18"/>
        <v>40471.37188634259</v>
      </c>
      <c r="R87" s="491">
        <f ca="1" t="shared" si="19"/>
        <v>40471.37188634259</v>
      </c>
      <c r="S87" s="514"/>
      <c r="T87" s="492"/>
      <c r="U87" s="492"/>
      <c r="V87" s="492"/>
      <c r="W87" s="492"/>
      <c r="X87" s="493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95"/>
      <c r="AN87" s="500"/>
      <c r="AO87" s="641"/>
      <c r="AP87" s="628"/>
      <c r="AQ87" s="464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518">
        <v>79</v>
      </c>
      <c r="B88" s="514"/>
      <c r="C88" s="514"/>
      <c r="D88" s="514"/>
      <c r="E88" s="514"/>
      <c r="F88" s="497"/>
      <c r="G88" s="498"/>
      <c r="H88" s="498"/>
      <c r="I88" s="498"/>
      <c r="J88" s="498"/>
      <c r="K88" s="487"/>
      <c r="L88" s="488" t="str">
        <f t="shared" si="20"/>
        <v/>
      </c>
      <c r="M88" s="489" t="str">
        <f t="shared" si="14"/>
        <v/>
      </c>
      <c r="N88" s="490">
        <f ca="1" t="shared" si="15"/>
        <v>40471.37188634259</v>
      </c>
      <c r="O88" s="491">
        <f ca="1" t="shared" si="16"/>
        <v>40471.37188634259</v>
      </c>
      <c r="P88" s="491">
        <f ca="1" t="shared" si="17"/>
        <v>40471.37188634259</v>
      </c>
      <c r="Q88" s="491">
        <f ca="1" t="shared" si="18"/>
        <v>40471.37188634259</v>
      </c>
      <c r="R88" s="491">
        <f ca="1" t="shared" si="19"/>
        <v>40471.37188634259</v>
      </c>
      <c r="S88" s="514"/>
      <c r="T88" s="492"/>
      <c r="U88" s="492"/>
      <c r="V88" s="492"/>
      <c r="W88" s="492"/>
      <c r="X88" s="493"/>
      <c r="Y88" s="494"/>
      <c r="Z88" s="494"/>
      <c r="AA88" s="494"/>
      <c r="AB88" s="494"/>
      <c r="AC88" s="494"/>
      <c r="AD88" s="494"/>
      <c r="AE88" s="494"/>
      <c r="AF88" s="494"/>
      <c r="AG88" s="494"/>
      <c r="AH88" s="494"/>
      <c r="AI88" s="494"/>
      <c r="AJ88" s="494"/>
      <c r="AK88" s="494"/>
      <c r="AL88" s="494"/>
      <c r="AM88" s="495"/>
      <c r="AN88" s="500"/>
      <c r="AO88" s="641"/>
      <c r="AP88" s="628"/>
      <c r="AQ88" s="464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518">
        <v>80</v>
      </c>
      <c r="B89" s="514"/>
      <c r="C89" s="514"/>
      <c r="D89" s="514"/>
      <c r="E89" s="514"/>
      <c r="F89" s="497"/>
      <c r="G89" s="498"/>
      <c r="H89" s="498"/>
      <c r="I89" s="498"/>
      <c r="J89" s="498"/>
      <c r="K89" s="487"/>
      <c r="L89" s="488" t="str">
        <f t="shared" si="20"/>
        <v/>
      </c>
      <c r="M89" s="489" t="str">
        <f t="shared" si="14"/>
        <v/>
      </c>
      <c r="N89" s="490">
        <f ca="1" t="shared" si="15"/>
        <v>40471.37188634259</v>
      </c>
      <c r="O89" s="491">
        <f ca="1" t="shared" si="16"/>
        <v>40471.37188634259</v>
      </c>
      <c r="P89" s="491">
        <f ca="1" t="shared" si="17"/>
        <v>40471.37188634259</v>
      </c>
      <c r="Q89" s="491">
        <f ca="1" t="shared" si="18"/>
        <v>40471.37188634259</v>
      </c>
      <c r="R89" s="491">
        <f ca="1" t="shared" si="19"/>
        <v>40471.37188634259</v>
      </c>
      <c r="S89" s="514"/>
      <c r="T89" s="492"/>
      <c r="U89" s="492"/>
      <c r="V89" s="492"/>
      <c r="W89" s="492"/>
      <c r="X89" s="493"/>
      <c r="Y89" s="494"/>
      <c r="Z89" s="49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494"/>
      <c r="AL89" s="494"/>
      <c r="AM89" s="495"/>
      <c r="AN89" s="500"/>
      <c r="AO89" s="641"/>
      <c r="AP89" s="628"/>
      <c r="AQ89" s="464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518">
        <v>81</v>
      </c>
      <c r="B90" s="514"/>
      <c r="C90" s="514"/>
      <c r="D90" s="514"/>
      <c r="E90" s="514"/>
      <c r="F90" s="497"/>
      <c r="G90" s="498"/>
      <c r="H90" s="498"/>
      <c r="I90" s="498"/>
      <c r="J90" s="498"/>
      <c r="K90" s="487"/>
      <c r="L90" s="488" t="str">
        <f t="shared" si="20"/>
        <v/>
      </c>
      <c r="M90" s="489" t="str">
        <f t="shared" si="14"/>
        <v/>
      </c>
      <c r="N90" s="490">
        <f ca="1" t="shared" si="15"/>
        <v>40471.37188634259</v>
      </c>
      <c r="O90" s="491">
        <f ca="1" t="shared" si="16"/>
        <v>40471.37188634259</v>
      </c>
      <c r="P90" s="491">
        <f ca="1" t="shared" si="17"/>
        <v>40471.37188634259</v>
      </c>
      <c r="Q90" s="491">
        <f ca="1" t="shared" si="18"/>
        <v>40471.37188634259</v>
      </c>
      <c r="R90" s="491">
        <f ca="1" t="shared" si="19"/>
        <v>40471.37188634259</v>
      </c>
      <c r="S90" s="514"/>
      <c r="T90" s="492"/>
      <c r="U90" s="492"/>
      <c r="V90" s="492"/>
      <c r="W90" s="492"/>
      <c r="X90" s="493"/>
      <c r="Y90" s="494"/>
      <c r="Z90" s="49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4"/>
      <c r="AL90" s="494"/>
      <c r="AM90" s="495"/>
      <c r="AN90" s="500"/>
      <c r="AO90" s="641"/>
      <c r="AP90" s="628"/>
      <c r="AQ90" s="464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518">
        <v>82</v>
      </c>
      <c r="B91" s="514"/>
      <c r="C91" s="514"/>
      <c r="D91" s="514"/>
      <c r="E91" s="514"/>
      <c r="F91" s="497"/>
      <c r="G91" s="498"/>
      <c r="H91" s="498"/>
      <c r="I91" s="498"/>
      <c r="J91" s="498"/>
      <c r="K91" s="487"/>
      <c r="L91" s="488" t="str">
        <f t="shared" si="20"/>
        <v/>
      </c>
      <c r="M91" s="489" t="str">
        <f t="shared" si="14"/>
        <v/>
      </c>
      <c r="N91" s="490">
        <f ca="1" t="shared" si="15"/>
        <v>40471.37188634259</v>
      </c>
      <c r="O91" s="491">
        <f ca="1" t="shared" si="16"/>
        <v>40471.37188634259</v>
      </c>
      <c r="P91" s="491">
        <f ca="1" t="shared" si="17"/>
        <v>40471.37188634259</v>
      </c>
      <c r="Q91" s="491">
        <f ca="1" t="shared" si="18"/>
        <v>40471.37188634259</v>
      </c>
      <c r="R91" s="491">
        <f ca="1" t="shared" si="19"/>
        <v>40471.37188634259</v>
      </c>
      <c r="S91" s="514"/>
      <c r="T91" s="492"/>
      <c r="U91" s="492"/>
      <c r="V91" s="492"/>
      <c r="W91" s="492"/>
      <c r="X91" s="493"/>
      <c r="Y91" s="494"/>
      <c r="Z91" s="49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5"/>
      <c r="AN91" s="500"/>
      <c r="AO91" s="641"/>
      <c r="AP91" s="628"/>
      <c r="AQ91" s="464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518">
        <v>83</v>
      </c>
      <c r="B92" s="514"/>
      <c r="C92" s="514"/>
      <c r="D92" s="514"/>
      <c r="E92" s="514"/>
      <c r="F92" s="497"/>
      <c r="G92" s="498"/>
      <c r="H92" s="498"/>
      <c r="I92" s="498"/>
      <c r="J92" s="498"/>
      <c r="K92" s="487"/>
      <c r="L92" s="488" t="str">
        <f t="shared" si="20"/>
        <v/>
      </c>
      <c r="M92" s="489" t="str">
        <f t="shared" si="14"/>
        <v/>
      </c>
      <c r="N92" s="490">
        <f ca="1" t="shared" si="15"/>
        <v>40471.37188634259</v>
      </c>
      <c r="O92" s="491">
        <f ca="1" t="shared" si="16"/>
        <v>40471.37188634259</v>
      </c>
      <c r="P92" s="491">
        <f ca="1" t="shared" si="17"/>
        <v>40471.37188634259</v>
      </c>
      <c r="Q92" s="491">
        <f ca="1" t="shared" si="18"/>
        <v>40471.37188634259</v>
      </c>
      <c r="R92" s="491">
        <f ca="1" t="shared" si="19"/>
        <v>40471.37188634259</v>
      </c>
      <c r="S92" s="514"/>
      <c r="T92" s="492"/>
      <c r="U92" s="492"/>
      <c r="V92" s="492"/>
      <c r="W92" s="492"/>
      <c r="X92" s="493"/>
      <c r="Y92" s="494"/>
      <c r="Z92" s="494"/>
      <c r="AA92" s="494"/>
      <c r="AB92" s="494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5"/>
      <c r="AN92" s="500"/>
      <c r="AO92" s="641"/>
      <c r="AP92" s="628"/>
      <c r="AQ92" s="464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518">
        <v>84</v>
      </c>
      <c r="B93" s="514"/>
      <c r="C93" s="514"/>
      <c r="D93" s="514"/>
      <c r="E93" s="514"/>
      <c r="F93" s="497"/>
      <c r="G93" s="498"/>
      <c r="H93" s="498"/>
      <c r="I93" s="498"/>
      <c r="J93" s="498"/>
      <c r="K93" s="487"/>
      <c r="L93" s="488" t="str">
        <f t="shared" si="20"/>
        <v/>
      </c>
      <c r="M93" s="489" t="str">
        <f t="shared" si="14"/>
        <v/>
      </c>
      <c r="N93" s="490">
        <f ca="1" t="shared" si="15"/>
        <v>40471.37188634259</v>
      </c>
      <c r="O93" s="491">
        <f ca="1" t="shared" si="16"/>
        <v>40471.37188634259</v>
      </c>
      <c r="P93" s="491">
        <f ca="1" t="shared" si="17"/>
        <v>40471.37188634259</v>
      </c>
      <c r="Q93" s="491">
        <f ca="1" t="shared" si="18"/>
        <v>40471.37188634259</v>
      </c>
      <c r="R93" s="491">
        <f ca="1" t="shared" si="19"/>
        <v>40471.37188634259</v>
      </c>
      <c r="S93" s="514"/>
      <c r="T93" s="492"/>
      <c r="U93" s="492"/>
      <c r="V93" s="492"/>
      <c r="W93" s="492"/>
      <c r="X93" s="493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5"/>
      <c r="AN93" s="500"/>
      <c r="AO93" s="641"/>
      <c r="AP93" s="628"/>
      <c r="AQ93" s="464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518">
        <v>85</v>
      </c>
      <c r="B94" s="514"/>
      <c r="C94" s="514"/>
      <c r="D94" s="514"/>
      <c r="E94" s="514"/>
      <c r="F94" s="497"/>
      <c r="G94" s="498"/>
      <c r="H94" s="498"/>
      <c r="I94" s="498"/>
      <c r="J94" s="498"/>
      <c r="K94" s="487"/>
      <c r="L94" s="488" t="str">
        <f t="shared" si="20"/>
        <v/>
      </c>
      <c r="M94" s="489" t="str">
        <f t="shared" si="14"/>
        <v/>
      </c>
      <c r="N94" s="490">
        <f ca="1" t="shared" si="15"/>
        <v>40471.37188634259</v>
      </c>
      <c r="O94" s="491">
        <f ca="1" t="shared" si="16"/>
        <v>40471.37188634259</v>
      </c>
      <c r="P94" s="491">
        <f ca="1" t="shared" si="17"/>
        <v>40471.37188634259</v>
      </c>
      <c r="Q94" s="491">
        <f ca="1" t="shared" si="18"/>
        <v>40471.37188634259</v>
      </c>
      <c r="R94" s="491">
        <f ca="1" t="shared" si="19"/>
        <v>40471.37188634259</v>
      </c>
      <c r="S94" s="514"/>
      <c r="T94" s="492"/>
      <c r="U94" s="492"/>
      <c r="V94" s="492"/>
      <c r="W94" s="492"/>
      <c r="X94" s="493"/>
      <c r="Y94" s="494"/>
      <c r="Z94" s="49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5"/>
      <c r="AN94" s="500"/>
      <c r="AO94" s="641"/>
      <c r="AP94" s="628"/>
      <c r="AQ94" s="464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518">
        <v>86</v>
      </c>
      <c r="B95" s="514"/>
      <c r="C95" s="514"/>
      <c r="D95" s="514"/>
      <c r="E95" s="514"/>
      <c r="F95" s="497"/>
      <c r="G95" s="498"/>
      <c r="H95" s="498"/>
      <c r="I95" s="498"/>
      <c r="J95" s="498"/>
      <c r="K95" s="487"/>
      <c r="L95" s="488" t="str">
        <f t="shared" si="20"/>
        <v/>
      </c>
      <c r="M95" s="489" t="str">
        <f t="shared" si="14"/>
        <v/>
      </c>
      <c r="N95" s="490">
        <f ca="1" t="shared" si="15"/>
        <v>40471.37188634259</v>
      </c>
      <c r="O95" s="491">
        <f ca="1" t="shared" si="16"/>
        <v>40471.37188634259</v>
      </c>
      <c r="P95" s="491">
        <f ca="1" t="shared" si="17"/>
        <v>40471.37188634259</v>
      </c>
      <c r="Q95" s="491">
        <f ca="1" t="shared" si="18"/>
        <v>40471.37188634259</v>
      </c>
      <c r="R95" s="491">
        <f ca="1" t="shared" si="19"/>
        <v>40471.37188634259</v>
      </c>
      <c r="S95" s="514"/>
      <c r="T95" s="492"/>
      <c r="U95" s="492"/>
      <c r="V95" s="492"/>
      <c r="W95" s="492"/>
      <c r="X95" s="493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494"/>
      <c r="AJ95" s="494"/>
      <c r="AK95" s="494"/>
      <c r="AL95" s="494"/>
      <c r="AM95" s="495"/>
      <c r="AN95" s="500"/>
      <c r="AO95" s="641"/>
      <c r="AP95" s="628"/>
      <c r="AQ95" s="464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518">
        <v>87</v>
      </c>
      <c r="B96" s="483"/>
      <c r="C96" s="514"/>
      <c r="D96" s="514"/>
      <c r="E96" s="514"/>
      <c r="F96" s="497"/>
      <c r="G96" s="498"/>
      <c r="H96" s="498"/>
      <c r="I96" s="498"/>
      <c r="J96" s="498"/>
      <c r="K96" s="487"/>
      <c r="L96" s="488" t="str">
        <f t="shared" si="20"/>
        <v/>
      </c>
      <c r="M96" s="489" t="str">
        <f t="shared" si="14"/>
        <v/>
      </c>
      <c r="N96" s="490">
        <f ca="1" t="shared" si="15"/>
        <v>40471.37188634259</v>
      </c>
      <c r="O96" s="491">
        <f ca="1" t="shared" si="16"/>
        <v>40471.37188634259</v>
      </c>
      <c r="P96" s="491">
        <f ca="1" t="shared" si="17"/>
        <v>40471.37188634259</v>
      </c>
      <c r="Q96" s="491">
        <f ca="1" t="shared" si="18"/>
        <v>40471.37188634259</v>
      </c>
      <c r="R96" s="491">
        <f ca="1" t="shared" si="19"/>
        <v>40471.37188634259</v>
      </c>
      <c r="S96" s="514"/>
      <c r="T96" s="492"/>
      <c r="U96" s="492"/>
      <c r="V96" s="492"/>
      <c r="W96" s="492"/>
      <c r="X96" s="493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500"/>
      <c r="AO96" s="641"/>
      <c r="AP96" s="628"/>
      <c r="AQ96" s="464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518">
        <v>88</v>
      </c>
      <c r="B97" s="483"/>
      <c r="C97" s="514"/>
      <c r="D97" s="514"/>
      <c r="E97" s="514"/>
      <c r="F97" s="497"/>
      <c r="G97" s="498"/>
      <c r="H97" s="498"/>
      <c r="I97" s="498"/>
      <c r="J97" s="498"/>
      <c r="K97" s="487"/>
      <c r="L97" s="488" t="str">
        <f t="shared" si="20"/>
        <v/>
      </c>
      <c r="M97" s="489" t="str">
        <f t="shared" si="14"/>
        <v/>
      </c>
      <c r="N97" s="490">
        <f ca="1" t="shared" si="15"/>
        <v>40471.37188634259</v>
      </c>
      <c r="O97" s="491">
        <f ca="1" t="shared" si="16"/>
        <v>40471.37188634259</v>
      </c>
      <c r="P97" s="491">
        <f ca="1" t="shared" si="17"/>
        <v>40471.37188634259</v>
      </c>
      <c r="Q97" s="491">
        <f ca="1" t="shared" si="18"/>
        <v>40471.37188634259</v>
      </c>
      <c r="R97" s="491">
        <f ca="1" t="shared" si="19"/>
        <v>40471.37188634259</v>
      </c>
      <c r="S97" s="514"/>
      <c r="T97" s="492"/>
      <c r="U97" s="492"/>
      <c r="V97" s="492"/>
      <c r="W97" s="492"/>
      <c r="X97" s="493"/>
      <c r="Y97" s="494"/>
      <c r="Z97" s="494"/>
      <c r="AA97" s="494"/>
      <c r="AB97" s="494"/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5"/>
      <c r="AN97" s="500"/>
      <c r="AO97" s="641"/>
      <c r="AP97" s="628"/>
      <c r="AQ97" s="464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518">
        <v>89</v>
      </c>
      <c r="B98" s="483"/>
      <c r="C98" s="514"/>
      <c r="D98" s="514"/>
      <c r="E98" s="514"/>
      <c r="F98" s="497"/>
      <c r="G98" s="498"/>
      <c r="H98" s="498"/>
      <c r="I98" s="498"/>
      <c r="J98" s="498"/>
      <c r="K98" s="487"/>
      <c r="L98" s="488" t="str">
        <f t="shared" si="20"/>
        <v/>
      </c>
      <c r="M98" s="489" t="str">
        <f t="shared" si="14"/>
        <v/>
      </c>
      <c r="N98" s="490">
        <f ca="1" t="shared" si="15"/>
        <v>40471.37188634259</v>
      </c>
      <c r="O98" s="491">
        <f ca="1" t="shared" si="16"/>
        <v>40471.37188634259</v>
      </c>
      <c r="P98" s="491">
        <f ca="1" t="shared" si="17"/>
        <v>40471.37188634259</v>
      </c>
      <c r="Q98" s="491">
        <f ca="1" t="shared" si="18"/>
        <v>40471.37188634259</v>
      </c>
      <c r="R98" s="491">
        <f ca="1" t="shared" si="19"/>
        <v>40471.37188634259</v>
      </c>
      <c r="S98" s="514"/>
      <c r="T98" s="492"/>
      <c r="U98" s="492"/>
      <c r="V98" s="492"/>
      <c r="W98" s="492"/>
      <c r="X98" s="493"/>
      <c r="Y98" s="494"/>
      <c r="Z98" s="494"/>
      <c r="AA98" s="494"/>
      <c r="AB98" s="494"/>
      <c r="AC98" s="494"/>
      <c r="AD98" s="494"/>
      <c r="AE98" s="494"/>
      <c r="AF98" s="494"/>
      <c r="AG98" s="494"/>
      <c r="AH98" s="494"/>
      <c r="AI98" s="494"/>
      <c r="AJ98" s="494"/>
      <c r="AK98" s="494"/>
      <c r="AL98" s="494"/>
      <c r="AM98" s="495"/>
      <c r="AN98" s="500"/>
      <c r="AO98" s="641"/>
      <c r="AP98" s="628"/>
      <c r="AQ98" s="464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518">
        <v>90</v>
      </c>
      <c r="B99" s="483"/>
      <c r="C99" s="514"/>
      <c r="D99" s="514"/>
      <c r="E99" s="514"/>
      <c r="F99" s="497"/>
      <c r="G99" s="498"/>
      <c r="H99" s="498"/>
      <c r="I99" s="498"/>
      <c r="J99" s="498"/>
      <c r="K99" s="487"/>
      <c r="L99" s="488" t="str">
        <f t="shared" si="20"/>
        <v/>
      </c>
      <c r="M99" s="489" t="str">
        <f t="shared" si="14"/>
        <v/>
      </c>
      <c r="N99" s="490">
        <f ca="1" t="shared" si="15"/>
        <v>40471.37188634259</v>
      </c>
      <c r="O99" s="491">
        <f ca="1" t="shared" si="16"/>
        <v>40471.37188634259</v>
      </c>
      <c r="P99" s="491">
        <f ca="1" t="shared" si="17"/>
        <v>40471.37188634259</v>
      </c>
      <c r="Q99" s="491">
        <f ca="1" t="shared" si="18"/>
        <v>40471.37188634259</v>
      </c>
      <c r="R99" s="491">
        <f ca="1" t="shared" si="19"/>
        <v>40471.37188634259</v>
      </c>
      <c r="S99" s="514"/>
      <c r="T99" s="492"/>
      <c r="U99" s="492"/>
      <c r="V99" s="492"/>
      <c r="W99" s="492"/>
      <c r="X99" s="493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5"/>
      <c r="AN99" s="500"/>
      <c r="AO99" s="641"/>
      <c r="AP99" s="628"/>
      <c r="AQ99" s="464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518">
        <v>91</v>
      </c>
      <c r="B100" s="483"/>
      <c r="C100" s="514"/>
      <c r="D100" s="514"/>
      <c r="E100" s="514"/>
      <c r="F100" s="497"/>
      <c r="G100" s="498"/>
      <c r="H100" s="498"/>
      <c r="I100" s="498"/>
      <c r="J100" s="498"/>
      <c r="K100" s="487"/>
      <c r="L100" s="488" t="str">
        <f t="shared" si="20"/>
        <v/>
      </c>
      <c r="M100" s="489" t="str">
        <f t="shared" si="14"/>
        <v/>
      </c>
      <c r="N100" s="490">
        <f ca="1" t="shared" si="15"/>
        <v>40471.37188634259</v>
      </c>
      <c r="O100" s="491">
        <f ca="1" t="shared" si="16"/>
        <v>40471.37188634259</v>
      </c>
      <c r="P100" s="491">
        <f ca="1" t="shared" si="17"/>
        <v>40471.37188634259</v>
      </c>
      <c r="Q100" s="491">
        <f ca="1" t="shared" si="18"/>
        <v>40471.37188634259</v>
      </c>
      <c r="R100" s="491">
        <f ca="1" t="shared" si="19"/>
        <v>40471.37188634259</v>
      </c>
      <c r="S100" s="514"/>
      <c r="T100" s="492"/>
      <c r="U100" s="492"/>
      <c r="V100" s="492"/>
      <c r="W100" s="492"/>
      <c r="X100" s="493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5"/>
      <c r="AN100" s="500"/>
      <c r="AO100" s="641"/>
      <c r="AP100" s="628"/>
      <c r="AQ100" s="464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518">
        <v>92</v>
      </c>
      <c r="B101" s="483"/>
      <c r="C101" s="514"/>
      <c r="D101" s="514"/>
      <c r="E101" s="514"/>
      <c r="F101" s="497"/>
      <c r="G101" s="498"/>
      <c r="H101" s="498"/>
      <c r="I101" s="498"/>
      <c r="J101" s="498"/>
      <c r="K101" s="487"/>
      <c r="L101" s="488" t="str">
        <f t="shared" si="20"/>
        <v/>
      </c>
      <c r="M101" s="489" t="str">
        <f t="shared" si="14"/>
        <v/>
      </c>
      <c r="N101" s="490">
        <f ca="1" t="shared" si="15"/>
        <v>40471.37188634259</v>
      </c>
      <c r="O101" s="491">
        <f ca="1" t="shared" si="16"/>
        <v>40471.37188634259</v>
      </c>
      <c r="P101" s="491">
        <f ca="1" t="shared" si="17"/>
        <v>40471.37188634259</v>
      </c>
      <c r="Q101" s="491">
        <f ca="1" t="shared" si="18"/>
        <v>40471.37188634259</v>
      </c>
      <c r="R101" s="491">
        <f ca="1" t="shared" si="19"/>
        <v>40471.37188634259</v>
      </c>
      <c r="S101" s="514"/>
      <c r="T101" s="492"/>
      <c r="U101" s="492"/>
      <c r="V101" s="492"/>
      <c r="W101" s="492"/>
      <c r="X101" s="493"/>
      <c r="Y101" s="494"/>
      <c r="Z101" s="494"/>
      <c r="AA101" s="494"/>
      <c r="AB101" s="494"/>
      <c r="AC101" s="494"/>
      <c r="AD101" s="494"/>
      <c r="AE101" s="494"/>
      <c r="AF101" s="494"/>
      <c r="AG101" s="494"/>
      <c r="AH101" s="494"/>
      <c r="AI101" s="494"/>
      <c r="AJ101" s="494"/>
      <c r="AK101" s="494"/>
      <c r="AL101" s="494"/>
      <c r="AM101" s="495"/>
      <c r="AN101" s="500"/>
      <c r="AO101" s="641"/>
      <c r="AP101" s="628"/>
      <c r="AQ101" s="464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518">
        <v>93</v>
      </c>
      <c r="B102" s="483"/>
      <c r="C102" s="514"/>
      <c r="D102" s="514"/>
      <c r="E102" s="514"/>
      <c r="F102" s="497"/>
      <c r="G102" s="498"/>
      <c r="H102" s="498"/>
      <c r="I102" s="498"/>
      <c r="J102" s="498"/>
      <c r="K102" s="487"/>
      <c r="L102" s="488" t="str">
        <f t="shared" si="20"/>
        <v/>
      </c>
      <c r="M102" s="489" t="str">
        <f t="shared" si="14"/>
        <v/>
      </c>
      <c r="N102" s="490">
        <f ca="1" t="shared" si="15"/>
        <v>40471.37188634259</v>
      </c>
      <c r="O102" s="491">
        <f ca="1" t="shared" si="16"/>
        <v>40471.37188634259</v>
      </c>
      <c r="P102" s="491">
        <f ca="1" t="shared" si="17"/>
        <v>40471.37188634259</v>
      </c>
      <c r="Q102" s="491">
        <f ca="1" t="shared" si="18"/>
        <v>40471.37188634259</v>
      </c>
      <c r="R102" s="491">
        <f ca="1" t="shared" si="19"/>
        <v>40471.37188634259</v>
      </c>
      <c r="S102" s="514"/>
      <c r="T102" s="492"/>
      <c r="U102" s="492"/>
      <c r="V102" s="492"/>
      <c r="W102" s="492"/>
      <c r="X102" s="493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5"/>
      <c r="AN102" s="500"/>
      <c r="AO102" s="641"/>
      <c r="AP102" s="628"/>
      <c r="AQ102" s="464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518">
        <v>94</v>
      </c>
      <c r="B103" s="483"/>
      <c r="C103" s="514"/>
      <c r="D103" s="514"/>
      <c r="E103" s="514"/>
      <c r="F103" s="497"/>
      <c r="G103" s="498"/>
      <c r="H103" s="498"/>
      <c r="I103" s="498"/>
      <c r="J103" s="498"/>
      <c r="K103" s="487"/>
      <c r="L103" s="488" t="str">
        <f t="shared" si="20"/>
        <v/>
      </c>
      <c r="M103" s="489" t="str">
        <f t="shared" si="14"/>
        <v/>
      </c>
      <c r="N103" s="490">
        <f ca="1" t="shared" si="15"/>
        <v>40471.37188634259</v>
      </c>
      <c r="O103" s="491">
        <f ca="1" t="shared" si="16"/>
        <v>40471.37188634259</v>
      </c>
      <c r="P103" s="491">
        <f ca="1" t="shared" si="17"/>
        <v>40471.37188634259</v>
      </c>
      <c r="Q103" s="491">
        <f ca="1" t="shared" si="18"/>
        <v>40471.37188634259</v>
      </c>
      <c r="R103" s="491">
        <f ca="1" t="shared" si="19"/>
        <v>40471.37188634259</v>
      </c>
      <c r="S103" s="514"/>
      <c r="T103" s="492"/>
      <c r="U103" s="492"/>
      <c r="V103" s="492"/>
      <c r="W103" s="492"/>
      <c r="X103" s="493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494"/>
      <c r="AL103" s="494"/>
      <c r="AM103" s="495"/>
      <c r="AN103" s="500"/>
      <c r="AO103" s="641"/>
      <c r="AP103" s="628"/>
      <c r="AQ103" s="464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518">
        <v>95</v>
      </c>
      <c r="B104" s="483"/>
      <c r="C104" s="514"/>
      <c r="D104" s="514"/>
      <c r="E104" s="514"/>
      <c r="F104" s="497"/>
      <c r="G104" s="498"/>
      <c r="H104" s="498"/>
      <c r="I104" s="498"/>
      <c r="J104" s="498"/>
      <c r="K104" s="487"/>
      <c r="L104" s="488" t="str">
        <f t="shared" si="20"/>
        <v/>
      </c>
      <c r="M104" s="489" t="str">
        <f t="shared" si="14"/>
        <v/>
      </c>
      <c r="N104" s="490">
        <f ca="1" t="shared" si="15"/>
        <v>40471.37188634259</v>
      </c>
      <c r="O104" s="491">
        <f ca="1" t="shared" si="16"/>
        <v>40471.37188634259</v>
      </c>
      <c r="P104" s="491">
        <f ca="1" t="shared" si="17"/>
        <v>40471.37188634259</v>
      </c>
      <c r="Q104" s="491">
        <f ca="1" t="shared" si="18"/>
        <v>40471.37188634259</v>
      </c>
      <c r="R104" s="491">
        <f ca="1" t="shared" si="19"/>
        <v>40471.37188634259</v>
      </c>
      <c r="S104" s="514"/>
      <c r="T104" s="492"/>
      <c r="U104" s="492"/>
      <c r="V104" s="492"/>
      <c r="W104" s="492"/>
      <c r="X104" s="493"/>
      <c r="Y104" s="494"/>
      <c r="Z104" s="494"/>
      <c r="AA104" s="494"/>
      <c r="AB104" s="494"/>
      <c r="AC104" s="494"/>
      <c r="AD104" s="494"/>
      <c r="AE104" s="494"/>
      <c r="AF104" s="494"/>
      <c r="AG104" s="494"/>
      <c r="AH104" s="494"/>
      <c r="AI104" s="494"/>
      <c r="AJ104" s="494"/>
      <c r="AK104" s="494"/>
      <c r="AL104" s="494"/>
      <c r="AM104" s="495"/>
      <c r="AN104" s="500"/>
      <c r="AO104" s="641"/>
      <c r="AP104" s="628"/>
      <c r="AQ104" s="464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518">
        <v>96</v>
      </c>
      <c r="B105" s="483"/>
      <c r="C105" s="514"/>
      <c r="D105" s="514"/>
      <c r="E105" s="514"/>
      <c r="F105" s="497"/>
      <c r="G105" s="498"/>
      <c r="H105" s="498"/>
      <c r="I105" s="498"/>
      <c r="J105" s="498"/>
      <c r="K105" s="487"/>
      <c r="L105" s="488" t="str">
        <f t="shared" si="20"/>
        <v/>
      </c>
      <c r="M105" s="489" t="str">
        <f t="shared" si="14"/>
        <v/>
      </c>
      <c r="N105" s="490">
        <f ca="1" t="shared" si="15"/>
        <v>40471.37188634259</v>
      </c>
      <c r="O105" s="491">
        <f ca="1" t="shared" si="16"/>
        <v>40471.37188634259</v>
      </c>
      <c r="P105" s="491">
        <f ca="1" t="shared" si="17"/>
        <v>40471.37188634259</v>
      </c>
      <c r="Q105" s="491">
        <f ca="1" t="shared" si="18"/>
        <v>40471.37188634259</v>
      </c>
      <c r="R105" s="491">
        <f ca="1" t="shared" si="19"/>
        <v>40471.37188634259</v>
      </c>
      <c r="S105" s="514"/>
      <c r="T105" s="492"/>
      <c r="U105" s="492"/>
      <c r="V105" s="492"/>
      <c r="W105" s="492"/>
      <c r="X105" s="493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5"/>
      <c r="AN105" s="500"/>
      <c r="AO105" s="641"/>
      <c r="AP105" s="628"/>
      <c r="AQ105" s="464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518">
        <v>97</v>
      </c>
      <c r="B106" s="483"/>
      <c r="C106" s="514"/>
      <c r="D106" s="514"/>
      <c r="E106" s="514"/>
      <c r="F106" s="497"/>
      <c r="G106" s="498"/>
      <c r="H106" s="498"/>
      <c r="I106" s="498"/>
      <c r="J106" s="498"/>
      <c r="K106" s="487"/>
      <c r="L106" s="488" t="str">
        <f t="shared" si="20"/>
        <v/>
      </c>
      <c r="M106" s="489" t="str">
        <f aca="true" t="shared" si="21" ref="M106:M137">IF(F106="","",+L106+(F106*7/5))</f>
        <v/>
      </c>
      <c r="N106" s="490">
        <f aca="true" t="shared" si="22" ref="N106:N137">IF(K106="",NOW(),K106)</f>
        <v>40471.37188634259</v>
      </c>
      <c r="O106" s="491">
        <f aca="true" t="shared" si="23" ref="O106:O137">IF(G106="",NOW(),VLOOKUP(G106,$A$10:$M$152,13))</f>
        <v>40471.37188634259</v>
      </c>
      <c r="P106" s="491">
        <f aca="true" t="shared" si="24" ref="P106:P137">IF(H106="",NOW(),VLOOKUP(H106,$A$10:$M$152,13))</f>
        <v>40471.37188634259</v>
      </c>
      <c r="Q106" s="491">
        <f aca="true" t="shared" si="25" ref="Q106:Q137">IF(I106="",NOW(),VLOOKUP(I106,$A$10:$M$152,13))</f>
        <v>40471.37188634259</v>
      </c>
      <c r="R106" s="491">
        <f aca="true" t="shared" si="26" ref="R106:R137">IF(J106="",NOW(),VLOOKUP(J106,$A$10:$M$152,13))</f>
        <v>40471.37188634259</v>
      </c>
      <c r="S106" s="514"/>
      <c r="T106" s="492"/>
      <c r="U106" s="492"/>
      <c r="V106" s="492"/>
      <c r="W106" s="492"/>
      <c r="X106" s="493"/>
      <c r="Y106" s="494"/>
      <c r="Z106" s="494"/>
      <c r="AA106" s="494"/>
      <c r="AB106" s="494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5"/>
      <c r="AN106" s="500"/>
      <c r="AO106" s="641"/>
      <c r="AP106" s="628"/>
      <c r="AQ106" s="464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518">
        <v>98</v>
      </c>
      <c r="B107" s="483"/>
      <c r="C107" s="514"/>
      <c r="D107" s="514"/>
      <c r="E107" s="514"/>
      <c r="F107" s="497"/>
      <c r="G107" s="498"/>
      <c r="H107" s="498"/>
      <c r="I107" s="498"/>
      <c r="J107" s="498"/>
      <c r="K107" s="487"/>
      <c r="L107" s="488" t="str">
        <f aca="true" t="shared" si="27" ref="L107:L138">IF(F107="","",IF(K107="",MAX(N107:R107),K107))</f>
        <v/>
      </c>
      <c r="M107" s="489" t="str">
        <f t="shared" si="21"/>
        <v/>
      </c>
      <c r="N107" s="490">
        <f ca="1" t="shared" si="22"/>
        <v>40471.37188634259</v>
      </c>
      <c r="O107" s="491">
        <f ca="1" t="shared" si="23"/>
        <v>40471.37188634259</v>
      </c>
      <c r="P107" s="491">
        <f ca="1" t="shared" si="24"/>
        <v>40471.37188634259</v>
      </c>
      <c r="Q107" s="491">
        <f ca="1" t="shared" si="25"/>
        <v>40471.37188634259</v>
      </c>
      <c r="R107" s="491">
        <f ca="1" t="shared" si="26"/>
        <v>40471.37188634259</v>
      </c>
      <c r="S107" s="514"/>
      <c r="T107" s="492"/>
      <c r="U107" s="492"/>
      <c r="V107" s="492"/>
      <c r="W107" s="492"/>
      <c r="X107" s="493"/>
      <c r="Y107" s="494"/>
      <c r="Z107" s="494"/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5"/>
      <c r="AN107" s="500"/>
      <c r="AO107" s="641"/>
      <c r="AP107" s="628"/>
      <c r="AQ107" s="464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518">
        <v>99</v>
      </c>
      <c r="B108" s="514"/>
      <c r="C108" s="514"/>
      <c r="D108" s="514"/>
      <c r="E108" s="514"/>
      <c r="F108" s="497"/>
      <c r="G108" s="498"/>
      <c r="H108" s="498"/>
      <c r="I108" s="498"/>
      <c r="J108" s="498"/>
      <c r="K108" s="487"/>
      <c r="L108" s="488" t="str">
        <f t="shared" si="27"/>
        <v/>
      </c>
      <c r="M108" s="489" t="str">
        <f t="shared" si="21"/>
        <v/>
      </c>
      <c r="N108" s="490">
        <f ca="1" t="shared" si="22"/>
        <v>40471.37188634259</v>
      </c>
      <c r="O108" s="491">
        <f ca="1" t="shared" si="23"/>
        <v>40471.37188634259</v>
      </c>
      <c r="P108" s="491">
        <f ca="1" t="shared" si="24"/>
        <v>40471.37188634259</v>
      </c>
      <c r="Q108" s="491">
        <f ca="1" t="shared" si="25"/>
        <v>40471.37188634259</v>
      </c>
      <c r="R108" s="491">
        <f ca="1" t="shared" si="26"/>
        <v>40471.37188634259</v>
      </c>
      <c r="S108" s="514"/>
      <c r="T108" s="492"/>
      <c r="U108" s="492"/>
      <c r="V108" s="492"/>
      <c r="W108" s="492"/>
      <c r="X108" s="493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5"/>
      <c r="AN108" s="500"/>
      <c r="AO108" s="641"/>
      <c r="AP108" s="628"/>
      <c r="AQ108" s="464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518">
        <v>100</v>
      </c>
      <c r="B109" s="514"/>
      <c r="C109" s="514"/>
      <c r="D109" s="514"/>
      <c r="E109" s="514"/>
      <c r="F109" s="497"/>
      <c r="G109" s="498"/>
      <c r="H109" s="498"/>
      <c r="I109" s="498"/>
      <c r="J109" s="498"/>
      <c r="K109" s="487"/>
      <c r="L109" s="488" t="str">
        <f t="shared" si="27"/>
        <v/>
      </c>
      <c r="M109" s="489" t="str">
        <f t="shared" si="21"/>
        <v/>
      </c>
      <c r="N109" s="490">
        <f ca="1" t="shared" si="22"/>
        <v>40471.37188634259</v>
      </c>
      <c r="O109" s="491">
        <f ca="1" t="shared" si="23"/>
        <v>40471.37188634259</v>
      </c>
      <c r="P109" s="491">
        <f ca="1" t="shared" si="24"/>
        <v>40471.37188634259</v>
      </c>
      <c r="Q109" s="491">
        <f ca="1" t="shared" si="25"/>
        <v>40471.37188634259</v>
      </c>
      <c r="R109" s="491">
        <f ca="1" t="shared" si="26"/>
        <v>40471.37188634259</v>
      </c>
      <c r="S109" s="514"/>
      <c r="T109" s="492"/>
      <c r="U109" s="492"/>
      <c r="V109" s="492"/>
      <c r="W109" s="492"/>
      <c r="X109" s="493"/>
      <c r="Y109" s="494"/>
      <c r="Z109" s="494"/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4"/>
      <c r="AK109" s="494"/>
      <c r="AL109" s="494"/>
      <c r="AM109" s="495"/>
      <c r="AN109" s="500"/>
      <c r="AO109" s="641"/>
      <c r="AP109" s="628"/>
      <c r="AQ109" s="464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518">
        <v>101</v>
      </c>
      <c r="B110" s="514"/>
      <c r="C110" s="514"/>
      <c r="D110" s="514"/>
      <c r="E110" s="514"/>
      <c r="F110" s="497"/>
      <c r="G110" s="498"/>
      <c r="H110" s="498"/>
      <c r="I110" s="498"/>
      <c r="J110" s="498"/>
      <c r="K110" s="487"/>
      <c r="L110" s="488" t="str">
        <f t="shared" si="27"/>
        <v/>
      </c>
      <c r="M110" s="489" t="str">
        <f t="shared" si="21"/>
        <v/>
      </c>
      <c r="N110" s="490">
        <f ca="1" t="shared" si="22"/>
        <v>40471.37188634259</v>
      </c>
      <c r="O110" s="491">
        <f ca="1" t="shared" si="23"/>
        <v>40471.37188634259</v>
      </c>
      <c r="P110" s="491">
        <f ca="1" t="shared" si="24"/>
        <v>40471.37188634259</v>
      </c>
      <c r="Q110" s="491">
        <f ca="1" t="shared" si="25"/>
        <v>40471.37188634259</v>
      </c>
      <c r="R110" s="491">
        <f ca="1" t="shared" si="26"/>
        <v>40471.37188634259</v>
      </c>
      <c r="S110" s="514"/>
      <c r="T110" s="492"/>
      <c r="U110" s="492"/>
      <c r="V110" s="492"/>
      <c r="W110" s="492"/>
      <c r="X110" s="493"/>
      <c r="Y110" s="494"/>
      <c r="Z110" s="494"/>
      <c r="AA110" s="494"/>
      <c r="AB110" s="494"/>
      <c r="AC110" s="494"/>
      <c r="AD110" s="494"/>
      <c r="AE110" s="494"/>
      <c r="AF110" s="494"/>
      <c r="AG110" s="494"/>
      <c r="AH110" s="494"/>
      <c r="AI110" s="494"/>
      <c r="AJ110" s="494"/>
      <c r="AK110" s="494"/>
      <c r="AL110" s="494"/>
      <c r="AM110" s="495"/>
      <c r="AN110" s="500"/>
      <c r="AO110" s="641"/>
      <c r="AP110" s="628"/>
      <c r="AQ110" s="464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518">
        <v>102</v>
      </c>
      <c r="B111" s="514"/>
      <c r="C111" s="514"/>
      <c r="D111" s="514"/>
      <c r="E111" s="514"/>
      <c r="F111" s="497"/>
      <c r="G111" s="498"/>
      <c r="H111" s="498"/>
      <c r="I111" s="498"/>
      <c r="J111" s="498"/>
      <c r="K111" s="487"/>
      <c r="L111" s="488" t="str">
        <f t="shared" si="27"/>
        <v/>
      </c>
      <c r="M111" s="489" t="str">
        <f t="shared" si="21"/>
        <v/>
      </c>
      <c r="N111" s="490">
        <f ca="1" t="shared" si="22"/>
        <v>40471.37188634259</v>
      </c>
      <c r="O111" s="491">
        <f ca="1" t="shared" si="23"/>
        <v>40471.37188634259</v>
      </c>
      <c r="P111" s="491">
        <f ca="1" t="shared" si="24"/>
        <v>40471.37188634259</v>
      </c>
      <c r="Q111" s="491">
        <f ca="1" t="shared" si="25"/>
        <v>40471.37188634259</v>
      </c>
      <c r="R111" s="491">
        <f ca="1" t="shared" si="26"/>
        <v>40471.37188634259</v>
      </c>
      <c r="S111" s="514"/>
      <c r="T111" s="492"/>
      <c r="U111" s="492"/>
      <c r="V111" s="492"/>
      <c r="W111" s="492"/>
      <c r="X111" s="493"/>
      <c r="Y111" s="494"/>
      <c r="Z111" s="494"/>
      <c r="AA111" s="494"/>
      <c r="AB111" s="494"/>
      <c r="AC111" s="494"/>
      <c r="AD111" s="494"/>
      <c r="AE111" s="494"/>
      <c r="AF111" s="494"/>
      <c r="AG111" s="494"/>
      <c r="AH111" s="494"/>
      <c r="AI111" s="494"/>
      <c r="AJ111" s="494"/>
      <c r="AK111" s="494"/>
      <c r="AL111" s="494"/>
      <c r="AM111" s="495"/>
      <c r="AN111" s="500"/>
      <c r="AO111" s="641"/>
      <c r="AP111" s="628"/>
      <c r="AQ111" s="464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518">
        <v>103</v>
      </c>
      <c r="B112" s="514"/>
      <c r="C112" s="514"/>
      <c r="D112" s="514"/>
      <c r="E112" s="514"/>
      <c r="F112" s="497"/>
      <c r="G112" s="498"/>
      <c r="H112" s="498"/>
      <c r="I112" s="498"/>
      <c r="J112" s="498"/>
      <c r="K112" s="487"/>
      <c r="L112" s="488" t="str">
        <f t="shared" si="27"/>
        <v/>
      </c>
      <c r="M112" s="489" t="str">
        <f t="shared" si="21"/>
        <v/>
      </c>
      <c r="N112" s="490">
        <f ca="1" t="shared" si="22"/>
        <v>40471.37188634259</v>
      </c>
      <c r="O112" s="491">
        <f ca="1" t="shared" si="23"/>
        <v>40471.37188634259</v>
      </c>
      <c r="P112" s="491">
        <f ca="1" t="shared" si="24"/>
        <v>40471.37188634259</v>
      </c>
      <c r="Q112" s="491">
        <f ca="1" t="shared" si="25"/>
        <v>40471.37188634259</v>
      </c>
      <c r="R112" s="491">
        <f ca="1" t="shared" si="26"/>
        <v>40471.37188634259</v>
      </c>
      <c r="S112" s="514"/>
      <c r="T112" s="492"/>
      <c r="U112" s="492"/>
      <c r="V112" s="492"/>
      <c r="W112" s="492"/>
      <c r="X112" s="493"/>
      <c r="Y112" s="494"/>
      <c r="Z112" s="494"/>
      <c r="AA112" s="494"/>
      <c r="AB112" s="494"/>
      <c r="AC112" s="494"/>
      <c r="AD112" s="494"/>
      <c r="AE112" s="494"/>
      <c r="AF112" s="494"/>
      <c r="AG112" s="494"/>
      <c r="AH112" s="494"/>
      <c r="AI112" s="494"/>
      <c r="AJ112" s="494"/>
      <c r="AK112" s="494"/>
      <c r="AL112" s="494"/>
      <c r="AM112" s="495"/>
      <c r="AN112" s="500"/>
      <c r="AO112" s="641"/>
      <c r="AP112" s="628"/>
      <c r="AQ112" s="464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518">
        <v>104</v>
      </c>
      <c r="B113" s="514"/>
      <c r="C113" s="514"/>
      <c r="D113" s="514"/>
      <c r="E113" s="514"/>
      <c r="F113" s="497"/>
      <c r="G113" s="498"/>
      <c r="H113" s="498"/>
      <c r="I113" s="498"/>
      <c r="J113" s="498"/>
      <c r="K113" s="487"/>
      <c r="L113" s="488" t="str">
        <f t="shared" si="27"/>
        <v/>
      </c>
      <c r="M113" s="489" t="str">
        <f t="shared" si="21"/>
        <v/>
      </c>
      <c r="N113" s="490">
        <f ca="1" t="shared" si="22"/>
        <v>40471.37188634259</v>
      </c>
      <c r="O113" s="491">
        <f ca="1" t="shared" si="23"/>
        <v>40471.37188634259</v>
      </c>
      <c r="P113" s="491">
        <f ca="1" t="shared" si="24"/>
        <v>40471.37188634259</v>
      </c>
      <c r="Q113" s="491">
        <f ca="1" t="shared" si="25"/>
        <v>40471.37188634259</v>
      </c>
      <c r="R113" s="491">
        <f ca="1" t="shared" si="26"/>
        <v>40471.37188634259</v>
      </c>
      <c r="S113" s="514"/>
      <c r="T113" s="492"/>
      <c r="U113" s="492"/>
      <c r="V113" s="492"/>
      <c r="W113" s="492"/>
      <c r="X113" s="493"/>
      <c r="Y113" s="494"/>
      <c r="Z113" s="494"/>
      <c r="AA113" s="494"/>
      <c r="AB113" s="494"/>
      <c r="AC113" s="494"/>
      <c r="AD113" s="494"/>
      <c r="AE113" s="494"/>
      <c r="AF113" s="494"/>
      <c r="AG113" s="494"/>
      <c r="AH113" s="494"/>
      <c r="AI113" s="494"/>
      <c r="AJ113" s="494"/>
      <c r="AK113" s="494"/>
      <c r="AL113" s="494"/>
      <c r="AM113" s="495"/>
      <c r="AN113" s="500"/>
      <c r="AO113" s="641"/>
      <c r="AP113" s="628"/>
      <c r="AQ113" s="464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518">
        <v>105</v>
      </c>
      <c r="B114" s="514"/>
      <c r="C114" s="514"/>
      <c r="D114" s="514"/>
      <c r="E114" s="514"/>
      <c r="F114" s="497"/>
      <c r="G114" s="498"/>
      <c r="H114" s="498"/>
      <c r="I114" s="498"/>
      <c r="J114" s="498"/>
      <c r="K114" s="487"/>
      <c r="L114" s="488" t="str">
        <f t="shared" si="27"/>
        <v/>
      </c>
      <c r="M114" s="489" t="str">
        <f t="shared" si="21"/>
        <v/>
      </c>
      <c r="N114" s="490">
        <f ca="1" t="shared" si="22"/>
        <v>40471.37188634259</v>
      </c>
      <c r="O114" s="491">
        <f ca="1" t="shared" si="23"/>
        <v>40471.37188634259</v>
      </c>
      <c r="P114" s="491">
        <f ca="1" t="shared" si="24"/>
        <v>40471.37188634259</v>
      </c>
      <c r="Q114" s="491">
        <f ca="1" t="shared" si="25"/>
        <v>40471.37188634259</v>
      </c>
      <c r="R114" s="491">
        <f ca="1" t="shared" si="26"/>
        <v>40471.37188634259</v>
      </c>
      <c r="S114" s="514"/>
      <c r="T114" s="492"/>
      <c r="U114" s="492"/>
      <c r="V114" s="492"/>
      <c r="W114" s="492"/>
      <c r="X114" s="493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5"/>
      <c r="AN114" s="500"/>
      <c r="AO114" s="641"/>
      <c r="AP114" s="628"/>
      <c r="AQ114" s="464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518">
        <v>106</v>
      </c>
      <c r="B115" s="514"/>
      <c r="C115" s="514"/>
      <c r="D115" s="514"/>
      <c r="E115" s="514"/>
      <c r="F115" s="497"/>
      <c r="G115" s="498"/>
      <c r="H115" s="498"/>
      <c r="I115" s="498"/>
      <c r="J115" s="498"/>
      <c r="K115" s="487"/>
      <c r="L115" s="488" t="str">
        <f t="shared" si="27"/>
        <v/>
      </c>
      <c r="M115" s="489" t="str">
        <f t="shared" si="21"/>
        <v/>
      </c>
      <c r="N115" s="490">
        <f ca="1" t="shared" si="22"/>
        <v>40471.37188634259</v>
      </c>
      <c r="O115" s="491">
        <f ca="1" t="shared" si="23"/>
        <v>40471.37188634259</v>
      </c>
      <c r="P115" s="491">
        <f ca="1" t="shared" si="24"/>
        <v>40471.37188634259</v>
      </c>
      <c r="Q115" s="491">
        <f ca="1" t="shared" si="25"/>
        <v>40471.37188634259</v>
      </c>
      <c r="R115" s="491">
        <f ca="1" t="shared" si="26"/>
        <v>40471.37188634259</v>
      </c>
      <c r="S115" s="514"/>
      <c r="T115" s="492"/>
      <c r="U115" s="492"/>
      <c r="V115" s="492"/>
      <c r="W115" s="492"/>
      <c r="X115" s="493"/>
      <c r="Y115" s="494"/>
      <c r="Z115" s="494"/>
      <c r="AA115" s="494"/>
      <c r="AB115" s="494"/>
      <c r="AC115" s="494"/>
      <c r="AD115" s="494"/>
      <c r="AE115" s="494"/>
      <c r="AF115" s="494"/>
      <c r="AG115" s="494"/>
      <c r="AH115" s="494"/>
      <c r="AI115" s="494"/>
      <c r="AJ115" s="494"/>
      <c r="AK115" s="494"/>
      <c r="AL115" s="494"/>
      <c r="AM115" s="495"/>
      <c r="AN115" s="500"/>
      <c r="AO115" s="641"/>
      <c r="AP115" s="628"/>
      <c r="AQ115" s="464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518">
        <v>107</v>
      </c>
      <c r="B116" s="514"/>
      <c r="C116" s="514"/>
      <c r="D116" s="514"/>
      <c r="E116" s="514"/>
      <c r="F116" s="497"/>
      <c r="G116" s="498"/>
      <c r="H116" s="498"/>
      <c r="I116" s="498"/>
      <c r="J116" s="498"/>
      <c r="K116" s="487"/>
      <c r="L116" s="488" t="str">
        <f t="shared" si="27"/>
        <v/>
      </c>
      <c r="M116" s="489" t="str">
        <f t="shared" si="21"/>
        <v/>
      </c>
      <c r="N116" s="490">
        <f ca="1" t="shared" si="22"/>
        <v>40471.37188634259</v>
      </c>
      <c r="O116" s="491">
        <f ca="1" t="shared" si="23"/>
        <v>40471.37188634259</v>
      </c>
      <c r="P116" s="491">
        <f ca="1" t="shared" si="24"/>
        <v>40471.37188634259</v>
      </c>
      <c r="Q116" s="491">
        <f ca="1" t="shared" si="25"/>
        <v>40471.37188634259</v>
      </c>
      <c r="R116" s="491">
        <f ca="1" t="shared" si="26"/>
        <v>40471.37188634259</v>
      </c>
      <c r="S116" s="514"/>
      <c r="T116" s="492"/>
      <c r="U116" s="492"/>
      <c r="V116" s="492"/>
      <c r="W116" s="492"/>
      <c r="X116" s="493"/>
      <c r="Y116" s="494"/>
      <c r="Z116" s="494"/>
      <c r="AA116" s="494"/>
      <c r="AB116" s="494"/>
      <c r="AC116" s="494"/>
      <c r="AD116" s="494"/>
      <c r="AE116" s="494"/>
      <c r="AF116" s="494"/>
      <c r="AG116" s="494"/>
      <c r="AH116" s="494"/>
      <c r="AI116" s="494"/>
      <c r="AJ116" s="494"/>
      <c r="AK116" s="494"/>
      <c r="AL116" s="494"/>
      <c r="AM116" s="495"/>
      <c r="AN116" s="500"/>
      <c r="AO116" s="641"/>
      <c r="AP116" s="628"/>
      <c r="AQ116" s="464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518">
        <v>108</v>
      </c>
      <c r="B117" s="514"/>
      <c r="C117" s="514"/>
      <c r="D117" s="514"/>
      <c r="E117" s="514"/>
      <c r="F117" s="497"/>
      <c r="G117" s="498"/>
      <c r="H117" s="498"/>
      <c r="I117" s="498"/>
      <c r="J117" s="498"/>
      <c r="K117" s="487"/>
      <c r="L117" s="488" t="str">
        <f t="shared" si="27"/>
        <v/>
      </c>
      <c r="M117" s="489" t="str">
        <f t="shared" si="21"/>
        <v/>
      </c>
      <c r="N117" s="490">
        <f ca="1" t="shared" si="22"/>
        <v>40471.37188634259</v>
      </c>
      <c r="O117" s="491">
        <f ca="1" t="shared" si="23"/>
        <v>40471.37188634259</v>
      </c>
      <c r="P117" s="491">
        <f ca="1" t="shared" si="24"/>
        <v>40471.37188634259</v>
      </c>
      <c r="Q117" s="491">
        <f ca="1" t="shared" si="25"/>
        <v>40471.37188634259</v>
      </c>
      <c r="R117" s="491">
        <f ca="1" t="shared" si="26"/>
        <v>40471.37188634259</v>
      </c>
      <c r="S117" s="514"/>
      <c r="T117" s="492"/>
      <c r="U117" s="492"/>
      <c r="V117" s="492"/>
      <c r="W117" s="492"/>
      <c r="X117" s="493"/>
      <c r="Y117" s="494"/>
      <c r="Z117" s="494"/>
      <c r="AA117" s="494"/>
      <c r="AB117" s="494"/>
      <c r="AC117" s="494"/>
      <c r="AD117" s="494"/>
      <c r="AE117" s="494"/>
      <c r="AF117" s="494"/>
      <c r="AG117" s="494"/>
      <c r="AH117" s="494"/>
      <c r="AI117" s="494"/>
      <c r="AJ117" s="494"/>
      <c r="AK117" s="494"/>
      <c r="AL117" s="494"/>
      <c r="AM117" s="495"/>
      <c r="AN117" s="500"/>
      <c r="AO117" s="641"/>
      <c r="AP117" s="628"/>
      <c r="AQ117" s="464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518">
        <v>109</v>
      </c>
      <c r="B118" s="514"/>
      <c r="C118" s="514"/>
      <c r="D118" s="514"/>
      <c r="E118" s="514"/>
      <c r="F118" s="497"/>
      <c r="G118" s="498"/>
      <c r="H118" s="498"/>
      <c r="I118" s="498"/>
      <c r="J118" s="498"/>
      <c r="K118" s="487"/>
      <c r="L118" s="488" t="str">
        <f t="shared" si="27"/>
        <v/>
      </c>
      <c r="M118" s="489" t="str">
        <f t="shared" si="21"/>
        <v/>
      </c>
      <c r="N118" s="490">
        <f ca="1" t="shared" si="22"/>
        <v>40471.37188634259</v>
      </c>
      <c r="O118" s="491">
        <f ca="1" t="shared" si="23"/>
        <v>40471.37188634259</v>
      </c>
      <c r="P118" s="491">
        <f ca="1" t="shared" si="24"/>
        <v>40471.37188634259</v>
      </c>
      <c r="Q118" s="491">
        <f ca="1" t="shared" si="25"/>
        <v>40471.37188634259</v>
      </c>
      <c r="R118" s="491">
        <f ca="1" t="shared" si="26"/>
        <v>40471.37188634259</v>
      </c>
      <c r="S118" s="514"/>
      <c r="T118" s="492"/>
      <c r="U118" s="492"/>
      <c r="V118" s="492"/>
      <c r="W118" s="492"/>
      <c r="X118" s="493"/>
      <c r="Y118" s="494"/>
      <c r="Z118" s="494"/>
      <c r="AA118" s="494"/>
      <c r="AB118" s="494"/>
      <c r="AC118" s="494"/>
      <c r="AD118" s="494"/>
      <c r="AE118" s="494"/>
      <c r="AF118" s="494"/>
      <c r="AG118" s="494"/>
      <c r="AH118" s="494"/>
      <c r="AI118" s="494"/>
      <c r="AJ118" s="494"/>
      <c r="AK118" s="494"/>
      <c r="AL118" s="494"/>
      <c r="AM118" s="495"/>
      <c r="AN118" s="500"/>
      <c r="AO118" s="641"/>
      <c r="AP118" s="628"/>
      <c r="AQ118" s="464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518">
        <v>110</v>
      </c>
      <c r="B119" s="514"/>
      <c r="C119" s="514"/>
      <c r="D119" s="514"/>
      <c r="E119" s="514"/>
      <c r="F119" s="497"/>
      <c r="G119" s="498"/>
      <c r="H119" s="498"/>
      <c r="I119" s="498"/>
      <c r="J119" s="498"/>
      <c r="K119" s="487"/>
      <c r="L119" s="488" t="str">
        <f t="shared" si="27"/>
        <v/>
      </c>
      <c r="M119" s="489" t="str">
        <f t="shared" si="21"/>
        <v/>
      </c>
      <c r="N119" s="490">
        <f ca="1" t="shared" si="22"/>
        <v>40471.37188634259</v>
      </c>
      <c r="O119" s="491">
        <f ca="1" t="shared" si="23"/>
        <v>40471.37188634259</v>
      </c>
      <c r="P119" s="491">
        <f ca="1" t="shared" si="24"/>
        <v>40471.37188634259</v>
      </c>
      <c r="Q119" s="491">
        <f ca="1" t="shared" si="25"/>
        <v>40471.37188634259</v>
      </c>
      <c r="R119" s="491">
        <f ca="1" t="shared" si="26"/>
        <v>40471.37188634259</v>
      </c>
      <c r="S119" s="514"/>
      <c r="T119" s="492"/>
      <c r="U119" s="492"/>
      <c r="V119" s="492"/>
      <c r="W119" s="492"/>
      <c r="X119" s="493"/>
      <c r="Y119" s="494"/>
      <c r="Z119" s="494"/>
      <c r="AA119" s="494"/>
      <c r="AB119" s="494"/>
      <c r="AC119" s="494"/>
      <c r="AD119" s="494"/>
      <c r="AE119" s="494"/>
      <c r="AF119" s="494"/>
      <c r="AG119" s="494"/>
      <c r="AH119" s="494"/>
      <c r="AI119" s="494"/>
      <c r="AJ119" s="494"/>
      <c r="AK119" s="494"/>
      <c r="AL119" s="494"/>
      <c r="AM119" s="495"/>
      <c r="AN119" s="500"/>
      <c r="AO119" s="641"/>
      <c r="AP119" s="628"/>
      <c r="AQ119" s="464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518">
        <v>111</v>
      </c>
      <c r="B120" s="514"/>
      <c r="C120" s="514"/>
      <c r="D120" s="514"/>
      <c r="E120" s="514"/>
      <c r="F120" s="497"/>
      <c r="G120" s="498"/>
      <c r="H120" s="498"/>
      <c r="I120" s="498"/>
      <c r="J120" s="498"/>
      <c r="K120" s="487"/>
      <c r="L120" s="488" t="str">
        <f t="shared" si="27"/>
        <v/>
      </c>
      <c r="M120" s="489" t="str">
        <f t="shared" si="21"/>
        <v/>
      </c>
      <c r="N120" s="490">
        <f ca="1" t="shared" si="22"/>
        <v>40471.37188634259</v>
      </c>
      <c r="O120" s="491">
        <f ca="1" t="shared" si="23"/>
        <v>40471.37188634259</v>
      </c>
      <c r="P120" s="491">
        <f ca="1" t="shared" si="24"/>
        <v>40471.37188634259</v>
      </c>
      <c r="Q120" s="491">
        <f ca="1" t="shared" si="25"/>
        <v>40471.37188634259</v>
      </c>
      <c r="R120" s="491">
        <f ca="1" t="shared" si="26"/>
        <v>40471.37188634259</v>
      </c>
      <c r="S120" s="514"/>
      <c r="T120" s="492"/>
      <c r="U120" s="492"/>
      <c r="V120" s="492"/>
      <c r="W120" s="492"/>
      <c r="X120" s="493"/>
      <c r="Y120" s="494"/>
      <c r="Z120" s="494"/>
      <c r="AA120" s="494"/>
      <c r="AB120" s="494"/>
      <c r="AC120" s="494"/>
      <c r="AD120" s="494"/>
      <c r="AE120" s="494"/>
      <c r="AF120" s="494"/>
      <c r="AG120" s="494"/>
      <c r="AH120" s="494"/>
      <c r="AI120" s="494"/>
      <c r="AJ120" s="494"/>
      <c r="AK120" s="494"/>
      <c r="AL120" s="494"/>
      <c r="AM120" s="495"/>
      <c r="AN120" s="500"/>
      <c r="AO120" s="641"/>
      <c r="AP120" s="628"/>
      <c r="AQ120" s="464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518">
        <v>112</v>
      </c>
      <c r="B121" s="514"/>
      <c r="C121" s="514"/>
      <c r="D121" s="514"/>
      <c r="E121" s="514"/>
      <c r="F121" s="497"/>
      <c r="G121" s="498"/>
      <c r="H121" s="498"/>
      <c r="I121" s="498"/>
      <c r="J121" s="498"/>
      <c r="K121" s="487"/>
      <c r="L121" s="488" t="str">
        <f t="shared" si="27"/>
        <v/>
      </c>
      <c r="M121" s="489" t="str">
        <f t="shared" si="21"/>
        <v/>
      </c>
      <c r="N121" s="490">
        <f ca="1" t="shared" si="22"/>
        <v>40471.37188634259</v>
      </c>
      <c r="O121" s="491">
        <f ca="1" t="shared" si="23"/>
        <v>40471.37188634259</v>
      </c>
      <c r="P121" s="491">
        <f ca="1" t="shared" si="24"/>
        <v>40471.37188634259</v>
      </c>
      <c r="Q121" s="491">
        <f ca="1" t="shared" si="25"/>
        <v>40471.37188634259</v>
      </c>
      <c r="R121" s="491">
        <f ca="1" t="shared" si="26"/>
        <v>40471.37188634259</v>
      </c>
      <c r="S121" s="514"/>
      <c r="T121" s="492"/>
      <c r="U121" s="492"/>
      <c r="V121" s="492"/>
      <c r="W121" s="492"/>
      <c r="X121" s="493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J121" s="494"/>
      <c r="AK121" s="494"/>
      <c r="AL121" s="494"/>
      <c r="AM121" s="495"/>
      <c r="AN121" s="500"/>
      <c r="AO121" s="641"/>
      <c r="AP121" s="628"/>
      <c r="AQ121" s="464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518">
        <v>113</v>
      </c>
      <c r="B122" s="514"/>
      <c r="C122" s="514"/>
      <c r="D122" s="514"/>
      <c r="E122" s="514"/>
      <c r="F122" s="497"/>
      <c r="G122" s="498"/>
      <c r="H122" s="498"/>
      <c r="I122" s="498"/>
      <c r="J122" s="498"/>
      <c r="K122" s="487"/>
      <c r="L122" s="488" t="str">
        <f t="shared" si="27"/>
        <v/>
      </c>
      <c r="M122" s="489" t="str">
        <f t="shared" si="21"/>
        <v/>
      </c>
      <c r="N122" s="490">
        <f ca="1" t="shared" si="22"/>
        <v>40471.37188634259</v>
      </c>
      <c r="O122" s="491">
        <f ca="1" t="shared" si="23"/>
        <v>40471.37188634259</v>
      </c>
      <c r="P122" s="491">
        <f ca="1" t="shared" si="24"/>
        <v>40471.37188634259</v>
      </c>
      <c r="Q122" s="491">
        <f ca="1" t="shared" si="25"/>
        <v>40471.37188634259</v>
      </c>
      <c r="R122" s="491">
        <f ca="1" t="shared" si="26"/>
        <v>40471.37188634259</v>
      </c>
      <c r="S122" s="514"/>
      <c r="T122" s="492"/>
      <c r="U122" s="492"/>
      <c r="V122" s="492"/>
      <c r="W122" s="492"/>
      <c r="X122" s="493"/>
      <c r="Y122" s="494"/>
      <c r="Z122" s="494"/>
      <c r="AA122" s="494"/>
      <c r="AB122" s="494"/>
      <c r="AC122" s="494"/>
      <c r="AD122" s="494"/>
      <c r="AE122" s="494"/>
      <c r="AF122" s="494"/>
      <c r="AG122" s="494"/>
      <c r="AH122" s="494"/>
      <c r="AI122" s="494"/>
      <c r="AJ122" s="494"/>
      <c r="AK122" s="494"/>
      <c r="AL122" s="494"/>
      <c r="AM122" s="495"/>
      <c r="AN122" s="500"/>
      <c r="AO122" s="641"/>
      <c r="AP122" s="628"/>
      <c r="AQ122" s="464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518">
        <v>114</v>
      </c>
      <c r="B123" s="514"/>
      <c r="C123" s="514"/>
      <c r="D123" s="514"/>
      <c r="E123" s="514"/>
      <c r="F123" s="497"/>
      <c r="G123" s="498"/>
      <c r="H123" s="498"/>
      <c r="I123" s="498"/>
      <c r="J123" s="498"/>
      <c r="K123" s="487"/>
      <c r="L123" s="488" t="str">
        <f t="shared" si="27"/>
        <v/>
      </c>
      <c r="M123" s="489" t="str">
        <f t="shared" si="21"/>
        <v/>
      </c>
      <c r="N123" s="490">
        <f ca="1" t="shared" si="22"/>
        <v>40471.37188634259</v>
      </c>
      <c r="O123" s="491">
        <f ca="1" t="shared" si="23"/>
        <v>40471.37188634259</v>
      </c>
      <c r="P123" s="491">
        <f ca="1" t="shared" si="24"/>
        <v>40471.37188634259</v>
      </c>
      <c r="Q123" s="491">
        <f ca="1" t="shared" si="25"/>
        <v>40471.37188634259</v>
      </c>
      <c r="R123" s="491">
        <f ca="1" t="shared" si="26"/>
        <v>40471.37188634259</v>
      </c>
      <c r="S123" s="514"/>
      <c r="T123" s="492"/>
      <c r="U123" s="492"/>
      <c r="V123" s="492"/>
      <c r="W123" s="492"/>
      <c r="X123" s="493"/>
      <c r="Y123" s="494"/>
      <c r="Z123" s="494"/>
      <c r="AA123" s="494"/>
      <c r="AB123" s="494"/>
      <c r="AC123" s="494"/>
      <c r="AD123" s="494"/>
      <c r="AE123" s="494"/>
      <c r="AF123" s="494"/>
      <c r="AG123" s="494"/>
      <c r="AH123" s="494"/>
      <c r="AI123" s="494"/>
      <c r="AJ123" s="494"/>
      <c r="AK123" s="494"/>
      <c r="AL123" s="494"/>
      <c r="AM123" s="495"/>
      <c r="AN123" s="500"/>
      <c r="AO123" s="641"/>
      <c r="AP123" s="628"/>
      <c r="AQ123" s="464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518">
        <v>115</v>
      </c>
      <c r="B124" s="514"/>
      <c r="C124" s="514"/>
      <c r="D124" s="514"/>
      <c r="E124" s="514"/>
      <c r="F124" s="497"/>
      <c r="G124" s="498"/>
      <c r="H124" s="498"/>
      <c r="I124" s="498"/>
      <c r="J124" s="498"/>
      <c r="K124" s="487"/>
      <c r="L124" s="488" t="str">
        <f t="shared" si="27"/>
        <v/>
      </c>
      <c r="M124" s="489" t="str">
        <f t="shared" si="21"/>
        <v/>
      </c>
      <c r="N124" s="490">
        <f ca="1" t="shared" si="22"/>
        <v>40471.37188634259</v>
      </c>
      <c r="O124" s="491">
        <f ca="1" t="shared" si="23"/>
        <v>40471.37188634259</v>
      </c>
      <c r="P124" s="491">
        <f ca="1" t="shared" si="24"/>
        <v>40471.37188634259</v>
      </c>
      <c r="Q124" s="491">
        <f ca="1" t="shared" si="25"/>
        <v>40471.37188634259</v>
      </c>
      <c r="R124" s="491">
        <f ca="1" t="shared" si="26"/>
        <v>40471.37188634259</v>
      </c>
      <c r="S124" s="514"/>
      <c r="T124" s="492"/>
      <c r="U124" s="492"/>
      <c r="V124" s="492"/>
      <c r="W124" s="492"/>
      <c r="X124" s="493"/>
      <c r="Y124" s="494"/>
      <c r="Z124" s="494"/>
      <c r="AA124" s="494"/>
      <c r="AB124" s="494"/>
      <c r="AC124" s="494"/>
      <c r="AD124" s="494"/>
      <c r="AE124" s="494"/>
      <c r="AF124" s="494"/>
      <c r="AG124" s="494"/>
      <c r="AH124" s="494"/>
      <c r="AI124" s="494"/>
      <c r="AJ124" s="494"/>
      <c r="AK124" s="494"/>
      <c r="AL124" s="494"/>
      <c r="AM124" s="495"/>
      <c r="AN124" s="500"/>
      <c r="AO124" s="641"/>
      <c r="AP124" s="628"/>
      <c r="AQ124" s="464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518">
        <v>116</v>
      </c>
      <c r="B125" s="514"/>
      <c r="C125" s="514"/>
      <c r="D125" s="514"/>
      <c r="E125" s="514"/>
      <c r="F125" s="497"/>
      <c r="G125" s="498"/>
      <c r="H125" s="498"/>
      <c r="I125" s="498"/>
      <c r="J125" s="498"/>
      <c r="K125" s="487"/>
      <c r="L125" s="488" t="str">
        <f t="shared" si="27"/>
        <v/>
      </c>
      <c r="M125" s="489" t="str">
        <f t="shared" si="21"/>
        <v/>
      </c>
      <c r="N125" s="490">
        <f ca="1" t="shared" si="22"/>
        <v>40471.37188634259</v>
      </c>
      <c r="O125" s="491">
        <f ca="1" t="shared" si="23"/>
        <v>40471.37188634259</v>
      </c>
      <c r="P125" s="491">
        <f ca="1" t="shared" si="24"/>
        <v>40471.37188634259</v>
      </c>
      <c r="Q125" s="491">
        <f ca="1" t="shared" si="25"/>
        <v>40471.37188634259</v>
      </c>
      <c r="R125" s="491">
        <f ca="1" t="shared" si="26"/>
        <v>40471.37188634259</v>
      </c>
      <c r="S125" s="514"/>
      <c r="T125" s="492"/>
      <c r="U125" s="492"/>
      <c r="V125" s="492"/>
      <c r="W125" s="492"/>
      <c r="X125" s="493"/>
      <c r="Y125" s="494"/>
      <c r="Z125" s="494"/>
      <c r="AA125" s="494"/>
      <c r="AB125" s="494"/>
      <c r="AC125" s="494"/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5"/>
      <c r="AN125" s="500"/>
      <c r="AO125" s="641"/>
      <c r="AP125" s="628"/>
      <c r="AQ125" s="464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518">
        <v>117</v>
      </c>
      <c r="B126" s="514"/>
      <c r="C126" s="514"/>
      <c r="D126" s="514"/>
      <c r="E126" s="514"/>
      <c r="F126" s="497"/>
      <c r="G126" s="498"/>
      <c r="H126" s="498"/>
      <c r="I126" s="498"/>
      <c r="J126" s="498"/>
      <c r="K126" s="487"/>
      <c r="L126" s="488" t="str">
        <f t="shared" si="27"/>
        <v/>
      </c>
      <c r="M126" s="489" t="str">
        <f t="shared" si="21"/>
        <v/>
      </c>
      <c r="N126" s="490">
        <f ca="1" t="shared" si="22"/>
        <v>40471.37188634259</v>
      </c>
      <c r="O126" s="491">
        <f ca="1" t="shared" si="23"/>
        <v>40471.37188634259</v>
      </c>
      <c r="P126" s="491">
        <f ca="1" t="shared" si="24"/>
        <v>40471.37188634259</v>
      </c>
      <c r="Q126" s="491">
        <f ca="1" t="shared" si="25"/>
        <v>40471.37188634259</v>
      </c>
      <c r="R126" s="491">
        <f ca="1" t="shared" si="26"/>
        <v>40471.37188634259</v>
      </c>
      <c r="S126" s="514"/>
      <c r="T126" s="492"/>
      <c r="U126" s="492"/>
      <c r="V126" s="492"/>
      <c r="W126" s="492"/>
      <c r="X126" s="493"/>
      <c r="Y126" s="494"/>
      <c r="Z126" s="494"/>
      <c r="AA126" s="494"/>
      <c r="AB126" s="494"/>
      <c r="AC126" s="494"/>
      <c r="AD126" s="494"/>
      <c r="AE126" s="494"/>
      <c r="AF126" s="494"/>
      <c r="AG126" s="494"/>
      <c r="AH126" s="494"/>
      <c r="AI126" s="494"/>
      <c r="AJ126" s="494"/>
      <c r="AK126" s="494"/>
      <c r="AL126" s="494"/>
      <c r="AM126" s="495"/>
      <c r="AN126" s="500"/>
      <c r="AO126" s="641"/>
      <c r="AP126" s="628"/>
      <c r="AQ126" s="464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518">
        <v>118</v>
      </c>
      <c r="B127" s="514"/>
      <c r="C127" s="514"/>
      <c r="D127" s="514"/>
      <c r="E127" s="514"/>
      <c r="F127" s="497"/>
      <c r="G127" s="498"/>
      <c r="H127" s="498"/>
      <c r="I127" s="498"/>
      <c r="J127" s="498"/>
      <c r="K127" s="487"/>
      <c r="L127" s="488" t="str">
        <f t="shared" si="27"/>
        <v/>
      </c>
      <c r="M127" s="489" t="str">
        <f t="shared" si="21"/>
        <v/>
      </c>
      <c r="N127" s="490">
        <f ca="1" t="shared" si="22"/>
        <v>40471.37188634259</v>
      </c>
      <c r="O127" s="491">
        <f ca="1" t="shared" si="23"/>
        <v>40471.37188634259</v>
      </c>
      <c r="P127" s="491">
        <f ca="1" t="shared" si="24"/>
        <v>40471.37188634259</v>
      </c>
      <c r="Q127" s="491">
        <f ca="1" t="shared" si="25"/>
        <v>40471.37188634259</v>
      </c>
      <c r="R127" s="491">
        <f ca="1" t="shared" si="26"/>
        <v>40471.37188634259</v>
      </c>
      <c r="S127" s="514"/>
      <c r="T127" s="492"/>
      <c r="U127" s="492"/>
      <c r="V127" s="492"/>
      <c r="W127" s="492"/>
      <c r="X127" s="493"/>
      <c r="Y127" s="494"/>
      <c r="Z127" s="494"/>
      <c r="AA127" s="494"/>
      <c r="AB127" s="494"/>
      <c r="AC127" s="494"/>
      <c r="AD127" s="494"/>
      <c r="AE127" s="494"/>
      <c r="AF127" s="494"/>
      <c r="AG127" s="494"/>
      <c r="AH127" s="494"/>
      <c r="AI127" s="494"/>
      <c r="AJ127" s="494"/>
      <c r="AK127" s="494"/>
      <c r="AL127" s="494"/>
      <c r="AM127" s="495"/>
      <c r="AN127" s="500"/>
      <c r="AO127" s="641"/>
      <c r="AP127" s="628"/>
      <c r="AQ127" s="464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518">
        <v>119</v>
      </c>
      <c r="B128" s="514"/>
      <c r="C128" s="514"/>
      <c r="D128" s="514"/>
      <c r="E128" s="514"/>
      <c r="F128" s="497"/>
      <c r="G128" s="498"/>
      <c r="H128" s="498"/>
      <c r="I128" s="498"/>
      <c r="J128" s="498"/>
      <c r="K128" s="487"/>
      <c r="L128" s="488" t="str">
        <f t="shared" si="27"/>
        <v/>
      </c>
      <c r="M128" s="489" t="str">
        <f t="shared" si="21"/>
        <v/>
      </c>
      <c r="N128" s="490">
        <f ca="1" t="shared" si="22"/>
        <v>40471.37188634259</v>
      </c>
      <c r="O128" s="491">
        <f ca="1" t="shared" si="23"/>
        <v>40471.37188634259</v>
      </c>
      <c r="P128" s="491">
        <f ca="1" t="shared" si="24"/>
        <v>40471.37188634259</v>
      </c>
      <c r="Q128" s="491">
        <f ca="1" t="shared" si="25"/>
        <v>40471.37188634259</v>
      </c>
      <c r="R128" s="491">
        <f ca="1" t="shared" si="26"/>
        <v>40471.37188634259</v>
      </c>
      <c r="S128" s="514"/>
      <c r="T128" s="492"/>
      <c r="U128" s="492"/>
      <c r="V128" s="492"/>
      <c r="W128" s="492"/>
      <c r="X128" s="493"/>
      <c r="Y128" s="494"/>
      <c r="Z128" s="494"/>
      <c r="AA128" s="494"/>
      <c r="AB128" s="494"/>
      <c r="AC128" s="494"/>
      <c r="AD128" s="494"/>
      <c r="AE128" s="494"/>
      <c r="AF128" s="494"/>
      <c r="AG128" s="494"/>
      <c r="AH128" s="494"/>
      <c r="AI128" s="494"/>
      <c r="AJ128" s="494"/>
      <c r="AK128" s="494"/>
      <c r="AL128" s="494"/>
      <c r="AM128" s="495"/>
      <c r="AN128" s="500"/>
      <c r="AO128" s="641"/>
      <c r="AP128" s="628"/>
      <c r="AQ128" s="464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518">
        <v>120</v>
      </c>
      <c r="B129" s="514"/>
      <c r="C129" s="514"/>
      <c r="D129" s="514"/>
      <c r="E129" s="514"/>
      <c r="F129" s="497"/>
      <c r="G129" s="498"/>
      <c r="H129" s="498"/>
      <c r="I129" s="498"/>
      <c r="J129" s="498"/>
      <c r="K129" s="487"/>
      <c r="L129" s="488" t="str">
        <f t="shared" si="27"/>
        <v/>
      </c>
      <c r="M129" s="489" t="str">
        <f t="shared" si="21"/>
        <v/>
      </c>
      <c r="N129" s="490">
        <f ca="1" t="shared" si="22"/>
        <v>40471.37188634259</v>
      </c>
      <c r="O129" s="491">
        <f ca="1" t="shared" si="23"/>
        <v>40471.37188634259</v>
      </c>
      <c r="P129" s="491">
        <f ca="1" t="shared" si="24"/>
        <v>40471.37188634259</v>
      </c>
      <c r="Q129" s="491">
        <f ca="1" t="shared" si="25"/>
        <v>40471.37188634259</v>
      </c>
      <c r="R129" s="491">
        <f ca="1" t="shared" si="26"/>
        <v>40471.37188634259</v>
      </c>
      <c r="S129" s="514"/>
      <c r="T129" s="492"/>
      <c r="U129" s="492"/>
      <c r="V129" s="492"/>
      <c r="W129" s="492"/>
      <c r="X129" s="493"/>
      <c r="Y129" s="494"/>
      <c r="Z129" s="494"/>
      <c r="AA129" s="494"/>
      <c r="AB129" s="494"/>
      <c r="AC129" s="494"/>
      <c r="AD129" s="494"/>
      <c r="AE129" s="494"/>
      <c r="AF129" s="494"/>
      <c r="AG129" s="494"/>
      <c r="AH129" s="494"/>
      <c r="AI129" s="494"/>
      <c r="AJ129" s="494"/>
      <c r="AK129" s="494"/>
      <c r="AL129" s="494"/>
      <c r="AM129" s="495"/>
      <c r="AN129" s="500"/>
      <c r="AO129" s="641"/>
      <c r="AP129" s="628"/>
      <c r="AQ129" s="464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518">
        <v>121</v>
      </c>
      <c r="B130" s="514"/>
      <c r="C130" s="514"/>
      <c r="D130" s="514"/>
      <c r="E130" s="514"/>
      <c r="F130" s="497"/>
      <c r="G130" s="498"/>
      <c r="H130" s="498"/>
      <c r="I130" s="498"/>
      <c r="J130" s="498"/>
      <c r="K130" s="487"/>
      <c r="L130" s="488" t="str">
        <f t="shared" si="27"/>
        <v/>
      </c>
      <c r="M130" s="489" t="str">
        <f t="shared" si="21"/>
        <v/>
      </c>
      <c r="N130" s="490">
        <f ca="1" t="shared" si="22"/>
        <v>40471.37188634259</v>
      </c>
      <c r="O130" s="491">
        <f ca="1" t="shared" si="23"/>
        <v>40471.37188634259</v>
      </c>
      <c r="P130" s="491">
        <f ca="1" t="shared" si="24"/>
        <v>40471.37188634259</v>
      </c>
      <c r="Q130" s="491">
        <f ca="1" t="shared" si="25"/>
        <v>40471.37188634259</v>
      </c>
      <c r="R130" s="491">
        <f ca="1" t="shared" si="26"/>
        <v>40471.37188634259</v>
      </c>
      <c r="S130" s="514"/>
      <c r="T130" s="492"/>
      <c r="U130" s="492"/>
      <c r="V130" s="492"/>
      <c r="W130" s="492"/>
      <c r="X130" s="493"/>
      <c r="Y130" s="494"/>
      <c r="Z130" s="494"/>
      <c r="AA130" s="494"/>
      <c r="AB130" s="494"/>
      <c r="AC130" s="494"/>
      <c r="AD130" s="494"/>
      <c r="AE130" s="494"/>
      <c r="AF130" s="494"/>
      <c r="AG130" s="494"/>
      <c r="AH130" s="494"/>
      <c r="AI130" s="494"/>
      <c r="AJ130" s="494"/>
      <c r="AK130" s="494"/>
      <c r="AL130" s="494"/>
      <c r="AM130" s="495"/>
      <c r="AN130" s="500"/>
      <c r="AO130" s="641"/>
      <c r="AP130" s="628"/>
      <c r="AQ130" s="464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518">
        <v>122</v>
      </c>
      <c r="B131" s="514"/>
      <c r="C131" s="514"/>
      <c r="D131" s="514"/>
      <c r="E131" s="514"/>
      <c r="F131" s="497"/>
      <c r="G131" s="498"/>
      <c r="H131" s="498"/>
      <c r="I131" s="498"/>
      <c r="J131" s="498"/>
      <c r="K131" s="487"/>
      <c r="L131" s="488" t="str">
        <f t="shared" si="27"/>
        <v/>
      </c>
      <c r="M131" s="489" t="str">
        <f t="shared" si="21"/>
        <v/>
      </c>
      <c r="N131" s="490">
        <f ca="1" t="shared" si="22"/>
        <v>40471.37188634259</v>
      </c>
      <c r="O131" s="491">
        <f ca="1" t="shared" si="23"/>
        <v>40471.37188634259</v>
      </c>
      <c r="P131" s="491">
        <f ca="1" t="shared" si="24"/>
        <v>40471.37188634259</v>
      </c>
      <c r="Q131" s="491">
        <f ca="1" t="shared" si="25"/>
        <v>40471.37188634259</v>
      </c>
      <c r="R131" s="491">
        <f ca="1" t="shared" si="26"/>
        <v>40471.37188634259</v>
      </c>
      <c r="S131" s="514"/>
      <c r="T131" s="492"/>
      <c r="U131" s="492"/>
      <c r="V131" s="492"/>
      <c r="W131" s="492"/>
      <c r="X131" s="493"/>
      <c r="Y131" s="494"/>
      <c r="Z131" s="494"/>
      <c r="AA131" s="494"/>
      <c r="AB131" s="494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5"/>
      <c r="AN131" s="500"/>
      <c r="AO131" s="641"/>
      <c r="AP131" s="628"/>
      <c r="AQ131" s="464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518">
        <v>123</v>
      </c>
      <c r="B132" s="514"/>
      <c r="C132" s="514"/>
      <c r="D132" s="514"/>
      <c r="E132" s="514"/>
      <c r="F132" s="497"/>
      <c r="G132" s="498"/>
      <c r="H132" s="498"/>
      <c r="I132" s="498"/>
      <c r="J132" s="498"/>
      <c r="K132" s="487"/>
      <c r="L132" s="488" t="str">
        <f t="shared" si="27"/>
        <v/>
      </c>
      <c r="M132" s="489" t="str">
        <f t="shared" si="21"/>
        <v/>
      </c>
      <c r="N132" s="490">
        <f ca="1" t="shared" si="22"/>
        <v>40471.37188634259</v>
      </c>
      <c r="O132" s="491">
        <f ca="1" t="shared" si="23"/>
        <v>40471.37188634259</v>
      </c>
      <c r="P132" s="491">
        <f ca="1" t="shared" si="24"/>
        <v>40471.37188634259</v>
      </c>
      <c r="Q132" s="491">
        <f ca="1" t="shared" si="25"/>
        <v>40471.37188634259</v>
      </c>
      <c r="R132" s="491">
        <f ca="1" t="shared" si="26"/>
        <v>40471.37188634259</v>
      </c>
      <c r="S132" s="514"/>
      <c r="T132" s="492"/>
      <c r="U132" s="492"/>
      <c r="V132" s="492"/>
      <c r="W132" s="492"/>
      <c r="X132" s="493"/>
      <c r="Y132" s="494"/>
      <c r="Z132" s="494"/>
      <c r="AA132" s="494"/>
      <c r="AB132" s="494"/>
      <c r="AC132" s="494"/>
      <c r="AD132" s="494"/>
      <c r="AE132" s="494"/>
      <c r="AF132" s="494"/>
      <c r="AG132" s="494"/>
      <c r="AH132" s="494"/>
      <c r="AI132" s="494"/>
      <c r="AJ132" s="494"/>
      <c r="AK132" s="494"/>
      <c r="AL132" s="494"/>
      <c r="AM132" s="495"/>
      <c r="AN132" s="500"/>
      <c r="AO132" s="641"/>
      <c r="AP132" s="628"/>
      <c r="AQ132" s="464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518">
        <v>124</v>
      </c>
      <c r="B133" s="514"/>
      <c r="C133" s="514"/>
      <c r="D133" s="514"/>
      <c r="E133" s="514"/>
      <c r="F133" s="497"/>
      <c r="G133" s="498"/>
      <c r="H133" s="498"/>
      <c r="I133" s="498"/>
      <c r="J133" s="498"/>
      <c r="K133" s="487"/>
      <c r="L133" s="488" t="str">
        <f t="shared" si="27"/>
        <v/>
      </c>
      <c r="M133" s="489" t="str">
        <f t="shared" si="21"/>
        <v/>
      </c>
      <c r="N133" s="490">
        <f ca="1" t="shared" si="22"/>
        <v>40471.37188634259</v>
      </c>
      <c r="O133" s="491">
        <f ca="1" t="shared" si="23"/>
        <v>40471.37188634259</v>
      </c>
      <c r="P133" s="491">
        <f ca="1" t="shared" si="24"/>
        <v>40471.37188634259</v>
      </c>
      <c r="Q133" s="491">
        <f ca="1" t="shared" si="25"/>
        <v>40471.37188634259</v>
      </c>
      <c r="R133" s="491">
        <f ca="1" t="shared" si="26"/>
        <v>40471.37188634259</v>
      </c>
      <c r="S133" s="514"/>
      <c r="T133" s="492"/>
      <c r="U133" s="492"/>
      <c r="V133" s="492"/>
      <c r="W133" s="492"/>
      <c r="X133" s="493"/>
      <c r="Y133" s="494"/>
      <c r="Z133" s="494"/>
      <c r="AA133" s="494"/>
      <c r="AB133" s="494"/>
      <c r="AC133" s="494"/>
      <c r="AD133" s="494"/>
      <c r="AE133" s="494"/>
      <c r="AF133" s="494"/>
      <c r="AG133" s="494"/>
      <c r="AH133" s="494"/>
      <c r="AI133" s="494"/>
      <c r="AJ133" s="494"/>
      <c r="AK133" s="494"/>
      <c r="AL133" s="494"/>
      <c r="AM133" s="495"/>
      <c r="AN133" s="500"/>
      <c r="AO133" s="641"/>
      <c r="AP133" s="628"/>
      <c r="AQ133" s="464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518">
        <v>125</v>
      </c>
      <c r="B134" s="514"/>
      <c r="C134" s="514"/>
      <c r="D134" s="514"/>
      <c r="E134" s="514"/>
      <c r="F134" s="497"/>
      <c r="G134" s="498"/>
      <c r="H134" s="498"/>
      <c r="I134" s="498"/>
      <c r="J134" s="498"/>
      <c r="K134" s="487"/>
      <c r="L134" s="488" t="str">
        <f t="shared" si="27"/>
        <v/>
      </c>
      <c r="M134" s="489" t="str">
        <f t="shared" si="21"/>
        <v/>
      </c>
      <c r="N134" s="490">
        <f ca="1" t="shared" si="22"/>
        <v>40471.37188634259</v>
      </c>
      <c r="O134" s="491">
        <f ca="1" t="shared" si="23"/>
        <v>40471.37188634259</v>
      </c>
      <c r="P134" s="491">
        <f ca="1" t="shared" si="24"/>
        <v>40471.37188634259</v>
      </c>
      <c r="Q134" s="491">
        <f ca="1" t="shared" si="25"/>
        <v>40471.37188634259</v>
      </c>
      <c r="R134" s="491">
        <f ca="1" t="shared" si="26"/>
        <v>40471.37188634259</v>
      </c>
      <c r="S134" s="514"/>
      <c r="T134" s="492"/>
      <c r="U134" s="492"/>
      <c r="V134" s="492"/>
      <c r="W134" s="492"/>
      <c r="X134" s="493"/>
      <c r="Y134" s="494"/>
      <c r="Z134" s="494"/>
      <c r="AA134" s="494"/>
      <c r="AB134" s="494"/>
      <c r="AC134" s="494"/>
      <c r="AD134" s="494"/>
      <c r="AE134" s="494"/>
      <c r="AF134" s="494"/>
      <c r="AG134" s="494"/>
      <c r="AH134" s="494"/>
      <c r="AI134" s="494"/>
      <c r="AJ134" s="494"/>
      <c r="AK134" s="494"/>
      <c r="AL134" s="494"/>
      <c r="AM134" s="495"/>
      <c r="AN134" s="500"/>
      <c r="AO134" s="641"/>
      <c r="AP134" s="628"/>
      <c r="AQ134" s="464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518">
        <v>126</v>
      </c>
      <c r="B135" s="483"/>
      <c r="C135" s="514"/>
      <c r="D135" s="514"/>
      <c r="E135" s="514"/>
      <c r="F135" s="497"/>
      <c r="G135" s="498"/>
      <c r="H135" s="498"/>
      <c r="I135" s="498"/>
      <c r="J135" s="498"/>
      <c r="K135" s="487"/>
      <c r="L135" s="488" t="str">
        <f t="shared" si="27"/>
        <v/>
      </c>
      <c r="M135" s="489" t="str">
        <f t="shared" si="21"/>
        <v/>
      </c>
      <c r="N135" s="490">
        <f ca="1" t="shared" si="22"/>
        <v>40471.37188634259</v>
      </c>
      <c r="O135" s="491">
        <f ca="1" t="shared" si="23"/>
        <v>40471.37188634259</v>
      </c>
      <c r="P135" s="491">
        <f ca="1" t="shared" si="24"/>
        <v>40471.37188634259</v>
      </c>
      <c r="Q135" s="491">
        <f ca="1" t="shared" si="25"/>
        <v>40471.37188634259</v>
      </c>
      <c r="R135" s="491">
        <f ca="1" t="shared" si="26"/>
        <v>40471.37188634259</v>
      </c>
      <c r="S135" s="514"/>
      <c r="T135" s="492"/>
      <c r="U135" s="492"/>
      <c r="V135" s="492"/>
      <c r="W135" s="492"/>
      <c r="X135" s="493"/>
      <c r="Y135" s="494"/>
      <c r="Z135" s="494"/>
      <c r="AA135" s="494"/>
      <c r="AB135" s="494"/>
      <c r="AC135" s="494"/>
      <c r="AD135" s="494"/>
      <c r="AE135" s="494"/>
      <c r="AF135" s="494"/>
      <c r="AG135" s="494"/>
      <c r="AH135" s="494"/>
      <c r="AI135" s="494"/>
      <c r="AJ135" s="494"/>
      <c r="AK135" s="494"/>
      <c r="AL135" s="494"/>
      <c r="AM135" s="495"/>
      <c r="AN135" s="500"/>
      <c r="AO135" s="641"/>
      <c r="AP135" s="628"/>
      <c r="AQ135" s="464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518">
        <v>127</v>
      </c>
      <c r="B136" s="483"/>
      <c r="C136" s="514"/>
      <c r="D136" s="514"/>
      <c r="E136" s="514"/>
      <c r="F136" s="497"/>
      <c r="G136" s="498"/>
      <c r="H136" s="498"/>
      <c r="I136" s="498"/>
      <c r="J136" s="498"/>
      <c r="K136" s="487"/>
      <c r="L136" s="488" t="str">
        <f t="shared" si="27"/>
        <v/>
      </c>
      <c r="M136" s="489" t="str">
        <f t="shared" si="21"/>
        <v/>
      </c>
      <c r="N136" s="490">
        <f ca="1" t="shared" si="22"/>
        <v>40471.37188634259</v>
      </c>
      <c r="O136" s="491">
        <f ca="1" t="shared" si="23"/>
        <v>40471.37188634259</v>
      </c>
      <c r="P136" s="491">
        <f ca="1" t="shared" si="24"/>
        <v>40471.37188634259</v>
      </c>
      <c r="Q136" s="491">
        <f ca="1" t="shared" si="25"/>
        <v>40471.37188634259</v>
      </c>
      <c r="R136" s="491">
        <f ca="1" t="shared" si="26"/>
        <v>40471.37188634259</v>
      </c>
      <c r="S136" s="514"/>
      <c r="T136" s="492"/>
      <c r="U136" s="492"/>
      <c r="V136" s="492"/>
      <c r="W136" s="492"/>
      <c r="X136" s="493"/>
      <c r="Y136" s="494"/>
      <c r="Z136" s="494"/>
      <c r="AA136" s="494"/>
      <c r="AB136" s="494"/>
      <c r="AC136" s="494"/>
      <c r="AD136" s="494"/>
      <c r="AE136" s="494"/>
      <c r="AF136" s="494"/>
      <c r="AG136" s="494"/>
      <c r="AH136" s="494"/>
      <c r="AI136" s="494"/>
      <c r="AJ136" s="494"/>
      <c r="AK136" s="494"/>
      <c r="AL136" s="494"/>
      <c r="AM136" s="495"/>
      <c r="AN136" s="500"/>
      <c r="AO136" s="641"/>
      <c r="AP136" s="628"/>
      <c r="AQ136" s="464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518">
        <v>128</v>
      </c>
      <c r="B137" s="483"/>
      <c r="C137" s="514"/>
      <c r="D137" s="514"/>
      <c r="E137" s="514"/>
      <c r="F137" s="497"/>
      <c r="G137" s="498"/>
      <c r="H137" s="498"/>
      <c r="I137" s="498"/>
      <c r="J137" s="498"/>
      <c r="K137" s="487"/>
      <c r="L137" s="488" t="str">
        <f t="shared" si="27"/>
        <v/>
      </c>
      <c r="M137" s="489" t="str">
        <f t="shared" si="21"/>
        <v/>
      </c>
      <c r="N137" s="490">
        <f ca="1" t="shared" si="22"/>
        <v>40471.37188634259</v>
      </c>
      <c r="O137" s="491">
        <f ca="1" t="shared" si="23"/>
        <v>40471.37188634259</v>
      </c>
      <c r="P137" s="491">
        <f ca="1" t="shared" si="24"/>
        <v>40471.37188634259</v>
      </c>
      <c r="Q137" s="491">
        <f ca="1" t="shared" si="25"/>
        <v>40471.37188634259</v>
      </c>
      <c r="R137" s="491">
        <f ca="1" t="shared" si="26"/>
        <v>40471.37188634259</v>
      </c>
      <c r="S137" s="514"/>
      <c r="T137" s="492"/>
      <c r="U137" s="492"/>
      <c r="V137" s="492"/>
      <c r="W137" s="492"/>
      <c r="X137" s="493"/>
      <c r="Y137" s="494"/>
      <c r="Z137" s="494"/>
      <c r="AA137" s="494"/>
      <c r="AB137" s="494"/>
      <c r="AC137" s="494"/>
      <c r="AD137" s="494"/>
      <c r="AE137" s="494"/>
      <c r="AF137" s="494"/>
      <c r="AG137" s="494"/>
      <c r="AH137" s="494"/>
      <c r="AI137" s="494"/>
      <c r="AJ137" s="494"/>
      <c r="AK137" s="494"/>
      <c r="AL137" s="494"/>
      <c r="AM137" s="495"/>
      <c r="AN137" s="500"/>
      <c r="AO137" s="641"/>
      <c r="AP137" s="628"/>
      <c r="AQ137" s="464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518">
        <v>129</v>
      </c>
      <c r="B138" s="483"/>
      <c r="C138" s="514"/>
      <c r="D138" s="514"/>
      <c r="E138" s="514"/>
      <c r="F138" s="497"/>
      <c r="G138" s="498"/>
      <c r="H138" s="498"/>
      <c r="I138" s="498"/>
      <c r="J138" s="498"/>
      <c r="K138" s="487"/>
      <c r="L138" s="488" t="str">
        <f t="shared" si="27"/>
        <v/>
      </c>
      <c r="M138" s="489" t="str">
        <f aca="true" t="shared" si="28" ref="M138:M152">IF(F138="","",+L138+(F138*7/5))</f>
        <v/>
      </c>
      <c r="N138" s="490">
        <f aca="true" t="shared" si="29" ref="N138:N152">IF(K138="",NOW(),K138)</f>
        <v>40471.37188634259</v>
      </c>
      <c r="O138" s="491">
        <f aca="true" t="shared" si="30" ref="O138:O152">IF(G138="",NOW(),VLOOKUP(G138,$A$10:$M$152,13))</f>
        <v>40471.37188634259</v>
      </c>
      <c r="P138" s="491">
        <f aca="true" t="shared" si="31" ref="P138:P152">IF(H138="",NOW(),VLOOKUP(H138,$A$10:$M$152,13))</f>
        <v>40471.37188634259</v>
      </c>
      <c r="Q138" s="491">
        <f aca="true" t="shared" si="32" ref="Q138:Q152">IF(I138="",NOW(),VLOOKUP(I138,$A$10:$M$152,13))</f>
        <v>40471.37188634259</v>
      </c>
      <c r="R138" s="491">
        <f aca="true" t="shared" si="33" ref="R138:R152">IF(J138="",NOW(),VLOOKUP(J138,$A$10:$M$152,13))</f>
        <v>40471.37188634259</v>
      </c>
      <c r="S138" s="514"/>
      <c r="T138" s="492"/>
      <c r="U138" s="492"/>
      <c r="V138" s="492"/>
      <c r="W138" s="492"/>
      <c r="X138" s="493"/>
      <c r="Y138" s="494"/>
      <c r="Z138" s="494"/>
      <c r="AA138" s="494"/>
      <c r="AB138" s="494"/>
      <c r="AC138" s="494"/>
      <c r="AD138" s="494"/>
      <c r="AE138" s="494"/>
      <c r="AF138" s="494"/>
      <c r="AG138" s="494"/>
      <c r="AH138" s="494"/>
      <c r="AI138" s="494"/>
      <c r="AJ138" s="494"/>
      <c r="AK138" s="494"/>
      <c r="AL138" s="494"/>
      <c r="AM138" s="495"/>
      <c r="AN138" s="500"/>
      <c r="AO138" s="641"/>
      <c r="AP138" s="628"/>
      <c r="AQ138" s="464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518">
        <v>130</v>
      </c>
      <c r="B139" s="483"/>
      <c r="C139" s="514"/>
      <c r="D139" s="514"/>
      <c r="E139" s="514"/>
      <c r="F139" s="497"/>
      <c r="G139" s="498"/>
      <c r="H139" s="498"/>
      <c r="I139" s="498"/>
      <c r="J139" s="498"/>
      <c r="K139" s="487"/>
      <c r="L139" s="488" t="str">
        <f aca="true" t="shared" si="34" ref="L139:L152">IF(F139="","",IF(K139="",MAX(N139:R139),K139))</f>
        <v/>
      </c>
      <c r="M139" s="489" t="str">
        <f t="shared" si="28"/>
        <v/>
      </c>
      <c r="N139" s="490">
        <f ca="1" t="shared" si="29"/>
        <v>40471.37188634259</v>
      </c>
      <c r="O139" s="491">
        <f ca="1" t="shared" si="30"/>
        <v>40471.37188634259</v>
      </c>
      <c r="P139" s="491">
        <f ca="1" t="shared" si="31"/>
        <v>40471.37188634259</v>
      </c>
      <c r="Q139" s="491">
        <f ca="1" t="shared" si="32"/>
        <v>40471.37188634259</v>
      </c>
      <c r="R139" s="491">
        <f ca="1" t="shared" si="33"/>
        <v>40471.37188634259</v>
      </c>
      <c r="S139" s="514"/>
      <c r="T139" s="492"/>
      <c r="U139" s="492"/>
      <c r="V139" s="492"/>
      <c r="W139" s="492"/>
      <c r="X139" s="493"/>
      <c r="Y139" s="494"/>
      <c r="Z139" s="494"/>
      <c r="AA139" s="494"/>
      <c r="AB139" s="494"/>
      <c r="AC139" s="494"/>
      <c r="AD139" s="494"/>
      <c r="AE139" s="494"/>
      <c r="AF139" s="494"/>
      <c r="AG139" s="494"/>
      <c r="AH139" s="494"/>
      <c r="AI139" s="494"/>
      <c r="AJ139" s="494"/>
      <c r="AK139" s="494"/>
      <c r="AL139" s="494"/>
      <c r="AM139" s="495"/>
      <c r="AN139" s="500"/>
      <c r="AO139" s="641"/>
      <c r="AP139" s="628"/>
      <c r="AQ139" s="464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518">
        <v>131</v>
      </c>
      <c r="B140" s="483"/>
      <c r="C140" s="514"/>
      <c r="D140" s="514"/>
      <c r="E140" s="514"/>
      <c r="F140" s="497"/>
      <c r="G140" s="498"/>
      <c r="H140" s="498"/>
      <c r="I140" s="498"/>
      <c r="J140" s="498"/>
      <c r="K140" s="487"/>
      <c r="L140" s="488" t="str">
        <f t="shared" si="34"/>
        <v/>
      </c>
      <c r="M140" s="489" t="str">
        <f t="shared" si="28"/>
        <v/>
      </c>
      <c r="N140" s="490">
        <f ca="1" t="shared" si="29"/>
        <v>40471.37188634259</v>
      </c>
      <c r="O140" s="491">
        <f ca="1" t="shared" si="30"/>
        <v>40471.37188634259</v>
      </c>
      <c r="P140" s="491">
        <f ca="1" t="shared" si="31"/>
        <v>40471.37188634259</v>
      </c>
      <c r="Q140" s="491">
        <f ca="1" t="shared" si="32"/>
        <v>40471.37188634259</v>
      </c>
      <c r="R140" s="491">
        <f ca="1" t="shared" si="33"/>
        <v>40471.37188634259</v>
      </c>
      <c r="S140" s="514"/>
      <c r="T140" s="492"/>
      <c r="U140" s="492"/>
      <c r="V140" s="492"/>
      <c r="W140" s="492"/>
      <c r="X140" s="493"/>
      <c r="Y140" s="494"/>
      <c r="Z140" s="494"/>
      <c r="AA140" s="494"/>
      <c r="AB140" s="494"/>
      <c r="AC140" s="494"/>
      <c r="AD140" s="494"/>
      <c r="AE140" s="494"/>
      <c r="AF140" s="494"/>
      <c r="AG140" s="494"/>
      <c r="AH140" s="494"/>
      <c r="AI140" s="494"/>
      <c r="AJ140" s="494"/>
      <c r="AK140" s="494"/>
      <c r="AL140" s="494"/>
      <c r="AM140" s="495"/>
      <c r="AN140" s="500"/>
      <c r="AO140" s="641"/>
      <c r="AP140" s="628"/>
      <c r="AQ140" s="464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518">
        <v>132</v>
      </c>
      <c r="B141" s="483"/>
      <c r="C141" s="514"/>
      <c r="D141" s="514"/>
      <c r="E141" s="514"/>
      <c r="F141" s="497"/>
      <c r="G141" s="498"/>
      <c r="H141" s="498"/>
      <c r="I141" s="498"/>
      <c r="J141" s="498"/>
      <c r="K141" s="487"/>
      <c r="L141" s="488" t="str">
        <f t="shared" si="34"/>
        <v/>
      </c>
      <c r="M141" s="489" t="str">
        <f t="shared" si="28"/>
        <v/>
      </c>
      <c r="N141" s="490">
        <f ca="1" t="shared" si="29"/>
        <v>40471.37188634259</v>
      </c>
      <c r="O141" s="491">
        <f ca="1" t="shared" si="30"/>
        <v>40471.37188634259</v>
      </c>
      <c r="P141" s="491">
        <f ca="1" t="shared" si="31"/>
        <v>40471.37188634259</v>
      </c>
      <c r="Q141" s="491">
        <f ca="1" t="shared" si="32"/>
        <v>40471.37188634259</v>
      </c>
      <c r="R141" s="491">
        <f ca="1" t="shared" si="33"/>
        <v>40471.37188634259</v>
      </c>
      <c r="S141" s="514"/>
      <c r="T141" s="492"/>
      <c r="U141" s="492"/>
      <c r="V141" s="492"/>
      <c r="W141" s="492"/>
      <c r="X141" s="493"/>
      <c r="Y141" s="494"/>
      <c r="Z141" s="494"/>
      <c r="AA141" s="494"/>
      <c r="AB141" s="494"/>
      <c r="AC141" s="494"/>
      <c r="AD141" s="494"/>
      <c r="AE141" s="494"/>
      <c r="AF141" s="494"/>
      <c r="AG141" s="494"/>
      <c r="AH141" s="494"/>
      <c r="AI141" s="494"/>
      <c r="AJ141" s="494"/>
      <c r="AK141" s="494"/>
      <c r="AL141" s="494"/>
      <c r="AM141" s="495"/>
      <c r="AN141" s="500"/>
      <c r="AO141" s="641"/>
      <c r="AP141" s="628"/>
      <c r="AQ141" s="464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518">
        <v>133</v>
      </c>
      <c r="B142" s="483"/>
      <c r="C142" s="514"/>
      <c r="D142" s="514"/>
      <c r="E142" s="514"/>
      <c r="F142" s="497"/>
      <c r="G142" s="498"/>
      <c r="H142" s="498"/>
      <c r="I142" s="498"/>
      <c r="J142" s="498"/>
      <c r="K142" s="487"/>
      <c r="L142" s="488" t="str">
        <f t="shared" si="34"/>
        <v/>
      </c>
      <c r="M142" s="489" t="str">
        <f t="shared" si="28"/>
        <v/>
      </c>
      <c r="N142" s="490">
        <f ca="1" t="shared" si="29"/>
        <v>40471.37188634259</v>
      </c>
      <c r="O142" s="491">
        <f ca="1" t="shared" si="30"/>
        <v>40471.37188634259</v>
      </c>
      <c r="P142" s="491">
        <f ca="1" t="shared" si="31"/>
        <v>40471.37188634259</v>
      </c>
      <c r="Q142" s="491">
        <f ca="1" t="shared" si="32"/>
        <v>40471.37188634259</v>
      </c>
      <c r="R142" s="491">
        <f ca="1" t="shared" si="33"/>
        <v>40471.37188634259</v>
      </c>
      <c r="S142" s="514"/>
      <c r="T142" s="492"/>
      <c r="U142" s="492"/>
      <c r="V142" s="492"/>
      <c r="W142" s="492"/>
      <c r="X142" s="493"/>
      <c r="Y142" s="494"/>
      <c r="Z142" s="494"/>
      <c r="AA142" s="494"/>
      <c r="AB142" s="494"/>
      <c r="AC142" s="494"/>
      <c r="AD142" s="494"/>
      <c r="AE142" s="494"/>
      <c r="AF142" s="494"/>
      <c r="AG142" s="494"/>
      <c r="AH142" s="494"/>
      <c r="AI142" s="494"/>
      <c r="AJ142" s="494"/>
      <c r="AK142" s="494"/>
      <c r="AL142" s="494"/>
      <c r="AM142" s="495"/>
      <c r="AN142" s="500"/>
      <c r="AO142" s="641"/>
      <c r="AP142" s="628"/>
      <c r="AQ142" s="464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518">
        <v>134</v>
      </c>
      <c r="B143" s="483"/>
      <c r="C143" s="514"/>
      <c r="D143" s="514"/>
      <c r="E143" s="514"/>
      <c r="F143" s="497"/>
      <c r="G143" s="498"/>
      <c r="H143" s="498"/>
      <c r="I143" s="498"/>
      <c r="J143" s="498"/>
      <c r="K143" s="487"/>
      <c r="L143" s="488" t="str">
        <f t="shared" si="34"/>
        <v/>
      </c>
      <c r="M143" s="489" t="str">
        <f t="shared" si="28"/>
        <v/>
      </c>
      <c r="N143" s="490">
        <f ca="1" t="shared" si="29"/>
        <v>40471.37188634259</v>
      </c>
      <c r="O143" s="491">
        <f ca="1" t="shared" si="30"/>
        <v>40471.37188634259</v>
      </c>
      <c r="P143" s="491">
        <f ca="1" t="shared" si="31"/>
        <v>40471.37188634259</v>
      </c>
      <c r="Q143" s="491">
        <f ca="1" t="shared" si="32"/>
        <v>40471.37188634259</v>
      </c>
      <c r="R143" s="491">
        <f ca="1" t="shared" si="33"/>
        <v>40471.37188634259</v>
      </c>
      <c r="S143" s="514"/>
      <c r="T143" s="492"/>
      <c r="U143" s="492"/>
      <c r="V143" s="492"/>
      <c r="W143" s="492"/>
      <c r="X143" s="493"/>
      <c r="Y143" s="494"/>
      <c r="Z143" s="494"/>
      <c r="AA143" s="494"/>
      <c r="AB143" s="494"/>
      <c r="AC143" s="494"/>
      <c r="AD143" s="494"/>
      <c r="AE143" s="494"/>
      <c r="AF143" s="494"/>
      <c r="AG143" s="494"/>
      <c r="AH143" s="494"/>
      <c r="AI143" s="494"/>
      <c r="AJ143" s="494"/>
      <c r="AK143" s="494"/>
      <c r="AL143" s="494"/>
      <c r="AM143" s="495"/>
      <c r="AN143" s="500"/>
      <c r="AO143" s="641"/>
      <c r="AP143" s="628"/>
      <c r="AQ143" s="464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518">
        <v>135</v>
      </c>
      <c r="B144" s="483"/>
      <c r="C144" s="514"/>
      <c r="D144" s="514"/>
      <c r="E144" s="514"/>
      <c r="F144" s="497"/>
      <c r="G144" s="498"/>
      <c r="H144" s="498"/>
      <c r="I144" s="498"/>
      <c r="J144" s="498"/>
      <c r="K144" s="487"/>
      <c r="L144" s="488" t="str">
        <f t="shared" si="34"/>
        <v/>
      </c>
      <c r="M144" s="489" t="str">
        <f t="shared" si="28"/>
        <v/>
      </c>
      <c r="N144" s="490">
        <f ca="1" t="shared" si="29"/>
        <v>40471.37188634259</v>
      </c>
      <c r="O144" s="491">
        <f ca="1" t="shared" si="30"/>
        <v>40471.37188634259</v>
      </c>
      <c r="P144" s="491">
        <f ca="1" t="shared" si="31"/>
        <v>40471.37188634259</v>
      </c>
      <c r="Q144" s="491">
        <f ca="1" t="shared" si="32"/>
        <v>40471.37188634259</v>
      </c>
      <c r="R144" s="491">
        <f ca="1" t="shared" si="33"/>
        <v>40471.37188634259</v>
      </c>
      <c r="S144" s="514"/>
      <c r="T144" s="492"/>
      <c r="U144" s="492"/>
      <c r="V144" s="492"/>
      <c r="W144" s="492"/>
      <c r="X144" s="493"/>
      <c r="Y144" s="494"/>
      <c r="Z144" s="494"/>
      <c r="AA144" s="494"/>
      <c r="AB144" s="494"/>
      <c r="AC144" s="494"/>
      <c r="AD144" s="494"/>
      <c r="AE144" s="494"/>
      <c r="AF144" s="494"/>
      <c r="AG144" s="494"/>
      <c r="AH144" s="494"/>
      <c r="AI144" s="494"/>
      <c r="AJ144" s="494"/>
      <c r="AK144" s="494"/>
      <c r="AL144" s="494"/>
      <c r="AM144" s="495"/>
      <c r="AN144" s="500"/>
      <c r="AO144" s="641"/>
      <c r="AP144" s="628"/>
      <c r="AQ144" s="464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518">
        <v>136</v>
      </c>
      <c r="B145" s="483"/>
      <c r="C145" s="514"/>
      <c r="D145" s="514"/>
      <c r="E145" s="514"/>
      <c r="F145" s="497"/>
      <c r="G145" s="498"/>
      <c r="H145" s="498"/>
      <c r="I145" s="498"/>
      <c r="J145" s="498"/>
      <c r="K145" s="487"/>
      <c r="L145" s="488" t="str">
        <f t="shared" si="34"/>
        <v/>
      </c>
      <c r="M145" s="489" t="str">
        <f t="shared" si="28"/>
        <v/>
      </c>
      <c r="N145" s="490">
        <f ca="1" t="shared" si="29"/>
        <v>40471.37188634259</v>
      </c>
      <c r="O145" s="491">
        <f ca="1" t="shared" si="30"/>
        <v>40471.37188634259</v>
      </c>
      <c r="P145" s="491">
        <f ca="1" t="shared" si="31"/>
        <v>40471.37188634259</v>
      </c>
      <c r="Q145" s="491">
        <f ca="1" t="shared" si="32"/>
        <v>40471.37188634259</v>
      </c>
      <c r="R145" s="491">
        <f ca="1" t="shared" si="33"/>
        <v>40471.37188634259</v>
      </c>
      <c r="S145" s="514"/>
      <c r="T145" s="492"/>
      <c r="U145" s="492"/>
      <c r="V145" s="492"/>
      <c r="W145" s="492"/>
      <c r="X145" s="493"/>
      <c r="Y145" s="494"/>
      <c r="Z145" s="494"/>
      <c r="AA145" s="494"/>
      <c r="AB145" s="494"/>
      <c r="AC145" s="494"/>
      <c r="AD145" s="494"/>
      <c r="AE145" s="494"/>
      <c r="AF145" s="494"/>
      <c r="AG145" s="494"/>
      <c r="AH145" s="494"/>
      <c r="AI145" s="494"/>
      <c r="AJ145" s="494"/>
      <c r="AK145" s="494"/>
      <c r="AL145" s="494"/>
      <c r="AM145" s="495"/>
      <c r="AN145" s="500"/>
      <c r="AO145" s="641"/>
      <c r="AP145" s="628"/>
      <c r="AQ145" s="464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518">
        <v>137</v>
      </c>
      <c r="B146" s="483"/>
      <c r="C146" s="514"/>
      <c r="D146" s="514"/>
      <c r="E146" s="514"/>
      <c r="F146" s="497"/>
      <c r="G146" s="498"/>
      <c r="H146" s="498"/>
      <c r="I146" s="498"/>
      <c r="J146" s="498"/>
      <c r="K146" s="487"/>
      <c r="L146" s="488" t="str">
        <f t="shared" si="34"/>
        <v/>
      </c>
      <c r="M146" s="489" t="str">
        <f t="shared" si="28"/>
        <v/>
      </c>
      <c r="N146" s="490">
        <f ca="1" t="shared" si="29"/>
        <v>40471.37188634259</v>
      </c>
      <c r="O146" s="491">
        <f ca="1" t="shared" si="30"/>
        <v>40471.37188634259</v>
      </c>
      <c r="P146" s="491">
        <f ca="1" t="shared" si="31"/>
        <v>40471.37188634259</v>
      </c>
      <c r="Q146" s="491">
        <f ca="1" t="shared" si="32"/>
        <v>40471.37188634259</v>
      </c>
      <c r="R146" s="491">
        <f ca="1" t="shared" si="33"/>
        <v>40471.37188634259</v>
      </c>
      <c r="S146" s="514"/>
      <c r="T146" s="492"/>
      <c r="U146" s="492"/>
      <c r="V146" s="492"/>
      <c r="W146" s="492"/>
      <c r="X146" s="493"/>
      <c r="Y146" s="494"/>
      <c r="Z146" s="494"/>
      <c r="AA146" s="494"/>
      <c r="AB146" s="494"/>
      <c r="AC146" s="494"/>
      <c r="AD146" s="494"/>
      <c r="AE146" s="494"/>
      <c r="AF146" s="494"/>
      <c r="AG146" s="494"/>
      <c r="AH146" s="494"/>
      <c r="AI146" s="494"/>
      <c r="AJ146" s="494"/>
      <c r="AK146" s="494"/>
      <c r="AL146" s="494"/>
      <c r="AM146" s="495"/>
      <c r="AN146" s="500"/>
      <c r="AO146" s="641"/>
      <c r="AP146" s="628"/>
      <c r="AQ146" s="464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518">
        <v>138</v>
      </c>
      <c r="B147" s="483"/>
      <c r="C147" s="514"/>
      <c r="D147" s="514"/>
      <c r="E147" s="514"/>
      <c r="F147" s="497"/>
      <c r="G147" s="498"/>
      <c r="H147" s="498"/>
      <c r="I147" s="498"/>
      <c r="J147" s="498"/>
      <c r="K147" s="487"/>
      <c r="L147" s="488" t="str">
        <f t="shared" si="34"/>
        <v/>
      </c>
      <c r="M147" s="489" t="str">
        <f t="shared" si="28"/>
        <v/>
      </c>
      <c r="N147" s="490">
        <f ca="1" t="shared" si="29"/>
        <v>40471.37188634259</v>
      </c>
      <c r="O147" s="491">
        <f ca="1" t="shared" si="30"/>
        <v>40471.37188634259</v>
      </c>
      <c r="P147" s="491">
        <f ca="1" t="shared" si="31"/>
        <v>40471.37188634259</v>
      </c>
      <c r="Q147" s="491">
        <f ca="1" t="shared" si="32"/>
        <v>40471.37188634259</v>
      </c>
      <c r="R147" s="491">
        <f ca="1" t="shared" si="33"/>
        <v>40471.37188634259</v>
      </c>
      <c r="S147" s="514"/>
      <c r="T147" s="492"/>
      <c r="U147" s="492"/>
      <c r="V147" s="492"/>
      <c r="W147" s="492"/>
      <c r="X147" s="493"/>
      <c r="Y147" s="494"/>
      <c r="Z147" s="494"/>
      <c r="AA147" s="494"/>
      <c r="AB147" s="494"/>
      <c r="AC147" s="494"/>
      <c r="AD147" s="494"/>
      <c r="AE147" s="494"/>
      <c r="AF147" s="494"/>
      <c r="AG147" s="494"/>
      <c r="AH147" s="494"/>
      <c r="AI147" s="494"/>
      <c r="AJ147" s="494"/>
      <c r="AK147" s="494"/>
      <c r="AL147" s="494"/>
      <c r="AM147" s="495"/>
      <c r="AN147" s="500"/>
      <c r="AO147" s="641"/>
      <c r="AP147" s="628"/>
      <c r="AQ147" s="464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518">
        <v>139</v>
      </c>
      <c r="B148" s="483"/>
      <c r="C148" s="514"/>
      <c r="D148" s="514"/>
      <c r="E148" s="514"/>
      <c r="F148" s="497"/>
      <c r="G148" s="498"/>
      <c r="H148" s="498"/>
      <c r="I148" s="498"/>
      <c r="J148" s="498"/>
      <c r="K148" s="487"/>
      <c r="L148" s="488" t="str">
        <f t="shared" si="34"/>
        <v/>
      </c>
      <c r="M148" s="489" t="str">
        <f t="shared" si="28"/>
        <v/>
      </c>
      <c r="N148" s="490">
        <f ca="1" t="shared" si="29"/>
        <v>40471.37188634259</v>
      </c>
      <c r="O148" s="491">
        <f ca="1" t="shared" si="30"/>
        <v>40471.37188634259</v>
      </c>
      <c r="P148" s="491">
        <f ca="1" t="shared" si="31"/>
        <v>40471.37188634259</v>
      </c>
      <c r="Q148" s="491">
        <f ca="1" t="shared" si="32"/>
        <v>40471.37188634259</v>
      </c>
      <c r="R148" s="491">
        <f ca="1" t="shared" si="33"/>
        <v>40471.37188634259</v>
      </c>
      <c r="S148" s="514"/>
      <c r="T148" s="492"/>
      <c r="U148" s="492"/>
      <c r="V148" s="492"/>
      <c r="W148" s="492"/>
      <c r="X148" s="493"/>
      <c r="Y148" s="494"/>
      <c r="Z148" s="494"/>
      <c r="AA148" s="494"/>
      <c r="AB148" s="494"/>
      <c r="AC148" s="494"/>
      <c r="AD148" s="494"/>
      <c r="AE148" s="494"/>
      <c r="AF148" s="494"/>
      <c r="AG148" s="494"/>
      <c r="AH148" s="494"/>
      <c r="AI148" s="494"/>
      <c r="AJ148" s="494"/>
      <c r="AK148" s="494"/>
      <c r="AL148" s="494"/>
      <c r="AM148" s="495"/>
      <c r="AN148" s="500"/>
      <c r="AO148" s="641"/>
      <c r="AP148" s="628"/>
      <c r="AQ148" s="464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518">
        <v>140</v>
      </c>
      <c r="B149" s="483"/>
      <c r="C149" s="514"/>
      <c r="D149" s="514"/>
      <c r="E149" s="514"/>
      <c r="F149" s="497"/>
      <c r="G149" s="498"/>
      <c r="H149" s="498"/>
      <c r="I149" s="498"/>
      <c r="J149" s="498"/>
      <c r="K149" s="487"/>
      <c r="L149" s="488" t="str">
        <f t="shared" si="34"/>
        <v/>
      </c>
      <c r="M149" s="489" t="str">
        <f t="shared" si="28"/>
        <v/>
      </c>
      <c r="N149" s="490">
        <f ca="1" t="shared" si="29"/>
        <v>40471.37188634259</v>
      </c>
      <c r="O149" s="491">
        <f ca="1" t="shared" si="30"/>
        <v>40471.37188634259</v>
      </c>
      <c r="P149" s="491">
        <f ca="1" t="shared" si="31"/>
        <v>40471.37188634259</v>
      </c>
      <c r="Q149" s="491">
        <f ca="1" t="shared" si="32"/>
        <v>40471.37188634259</v>
      </c>
      <c r="R149" s="491">
        <f ca="1" t="shared" si="33"/>
        <v>40471.37188634259</v>
      </c>
      <c r="S149" s="514"/>
      <c r="T149" s="492"/>
      <c r="U149" s="492"/>
      <c r="V149" s="492"/>
      <c r="W149" s="492"/>
      <c r="X149" s="493"/>
      <c r="Y149" s="494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  <c r="AM149" s="495"/>
      <c r="AN149" s="500"/>
      <c r="AO149" s="641"/>
      <c r="AP149" s="628"/>
      <c r="AQ149" s="464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518">
        <v>141</v>
      </c>
      <c r="B150" s="483"/>
      <c r="C150" s="514"/>
      <c r="D150" s="514"/>
      <c r="E150" s="514"/>
      <c r="F150" s="497"/>
      <c r="G150" s="498"/>
      <c r="H150" s="498"/>
      <c r="I150" s="498"/>
      <c r="J150" s="498"/>
      <c r="K150" s="487"/>
      <c r="L150" s="488" t="str">
        <f t="shared" si="34"/>
        <v/>
      </c>
      <c r="M150" s="489" t="str">
        <f t="shared" si="28"/>
        <v/>
      </c>
      <c r="N150" s="490">
        <f ca="1" t="shared" si="29"/>
        <v>40471.37188634259</v>
      </c>
      <c r="O150" s="491">
        <f ca="1" t="shared" si="30"/>
        <v>40471.37188634259</v>
      </c>
      <c r="P150" s="491">
        <f ca="1" t="shared" si="31"/>
        <v>40471.37188634259</v>
      </c>
      <c r="Q150" s="491">
        <f ca="1" t="shared" si="32"/>
        <v>40471.37188634259</v>
      </c>
      <c r="R150" s="491">
        <f ca="1" t="shared" si="33"/>
        <v>40471.37188634259</v>
      </c>
      <c r="S150" s="514"/>
      <c r="T150" s="492"/>
      <c r="U150" s="492"/>
      <c r="V150" s="492"/>
      <c r="W150" s="492"/>
      <c r="X150" s="493"/>
      <c r="Y150" s="494"/>
      <c r="Z150" s="494"/>
      <c r="AA150" s="494"/>
      <c r="AB150" s="494"/>
      <c r="AC150" s="494"/>
      <c r="AD150" s="494"/>
      <c r="AE150" s="494"/>
      <c r="AF150" s="494"/>
      <c r="AG150" s="494"/>
      <c r="AH150" s="494"/>
      <c r="AI150" s="494"/>
      <c r="AJ150" s="494"/>
      <c r="AK150" s="494"/>
      <c r="AL150" s="494"/>
      <c r="AM150" s="495"/>
      <c r="AN150" s="500"/>
      <c r="AO150" s="641"/>
      <c r="AP150" s="628"/>
      <c r="AQ150" s="464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518">
        <v>142</v>
      </c>
      <c r="B151" s="483"/>
      <c r="C151" s="514"/>
      <c r="D151" s="514"/>
      <c r="E151" s="514"/>
      <c r="F151" s="497"/>
      <c r="G151" s="498"/>
      <c r="H151" s="498"/>
      <c r="I151" s="498"/>
      <c r="J151" s="498"/>
      <c r="K151" s="487"/>
      <c r="L151" s="488" t="str">
        <f t="shared" si="34"/>
        <v/>
      </c>
      <c r="M151" s="489" t="str">
        <f t="shared" si="28"/>
        <v/>
      </c>
      <c r="N151" s="490">
        <f ca="1" t="shared" si="29"/>
        <v>40471.37188634259</v>
      </c>
      <c r="O151" s="491">
        <f ca="1" t="shared" si="30"/>
        <v>40471.37188634259</v>
      </c>
      <c r="P151" s="491">
        <f ca="1" t="shared" si="31"/>
        <v>40471.37188634259</v>
      </c>
      <c r="Q151" s="491">
        <f ca="1" t="shared" si="32"/>
        <v>40471.37188634259</v>
      </c>
      <c r="R151" s="491">
        <f ca="1" t="shared" si="33"/>
        <v>40471.37188634259</v>
      </c>
      <c r="S151" s="514"/>
      <c r="T151" s="492"/>
      <c r="U151" s="492"/>
      <c r="V151" s="492"/>
      <c r="W151" s="492"/>
      <c r="X151" s="493"/>
      <c r="Y151" s="494"/>
      <c r="Z151" s="494"/>
      <c r="AA151" s="494"/>
      <c r="AB151" s="494"/>
      <c r="AC151" s="494"/>
      <c r="AD151" s="494"/>
      <c r="AE151" s="494"/>
      <c r="AF151" s="494"/>
      <c r="AG151" s="494"/>
      <c r="AH151" s="494"/>
      <c r="AI151" s="494"/>
      <c r="AJ151" s="494"/>
      <c r="AK151" s="494"/>
      <c r="AL151" s="494"/>
      <c r="AM151" s="495"/>
      <c r="AN151" s="500"/>
      <c r="AO151" s="641"/>
      <c r="AP151" s="628"/>
      <c r="AQ151" s="464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1:90" s="22" customFormat="1" ht="12.75" thickBot="1">
      <c r="A152" s="520"/>
      <c r="B152" s="520"/>
      <c r="C152" s="520"/>
      <c r="D152" s="520"/>
      <c r="E152" s="520"/>
      <c r="F152" s="522"/>
      <c r="G152" s="523"/>
      <c r="H152" s="523"/>
      <c r="I152" s="523"/>
      <c r="J152" s="523"/>
      <c r="K152" s="524"/>
      <c r="L152" s="525" t="str">
        <f t="shared" si="34"/>
        <v/>
      </c>
      <c r="M152" s="526" t="str">
        <f t="shared" si="28"/>
        <v/>
      </c>
      <c r="N152" s="527">
        <f ca="1" t="shared" si="29"/>
        <v>40471.37188634259</v>
      </c>
      <c r="O152" s="528">
        <f ca="1" t="shared" si="30"/>
        <v>40471.37188634259</v>
      </c>
      <c r="P152" s="528">
        <f ca="1" t="shared" si="31"/>
        <v>40471.37188634259</v>
      </c>
      <c r="Q152" s="528">
        <f ca="1" t="shared" si="32"/>
        <v>40471.37188634259</v>
      </c>
      <c r="R152" s="528">
        <f ca="1" t="shared" si="33"/>
        <v>40471.37188634259</v>
      </c>
      <c r="S152" s="529"/>
      <c r="T152" s="530"/>
      <c r="U152" s="530"/>
      <c r="V152" s="530"/>
      <c r="W152" s="530"/>
      <c r="X152" s="531"/>
      <c r="Y152" s="532"/>
      <c r="Z152" s="532"/>
      <c r="AA152" s="532"/>
      <c r="AB152" s="532"/>
      <c r="AC152" s="532"/>
      <c r="AD152" s="532"/>
      <c r="AE152" s="532"/>
      <c r="AF152" s="532"/>
      <c r="AG152" s="532"/>
      <c r="AH152" s="532"/>
      <c r="AI152" s="532"/>
      <c r="AJ152" s="532"/>
      <c r="AK152" s="532"/>
      <c r="AL152" s="532"/>
      <c r="AM152" s="533"/>
      <c r="AN152" s="534"/>
      <c r="AO152" s="642"/>
      <c r="AP152" s="634"/>
      <c r="AQ152" s="464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0</v>
      </c>
      <c r="Z154" s="94">
        <f t="shared" si="35"/>
        <v>22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924</v>
      </c>
      <c r="AF154" s="94">
        <f t="shared" si="35"/>
        <v>0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142.032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0</v>
      </c>
      <c r="Z156" s="165">
        <f t="shared" si="36"/>
        <v>2.60964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139.42236</v>
      </c>
      <c r="AF156" s="165">
        <f t="shared" si="36"/>
        <v>0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2.7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1" r:id="rId2"/>
  <headerFooter alignWithMargins="0">
    <oddFooter>&amp;L&amp;F&amp;C&amp;"Arial,Bold"page &amp;P of &amp;N&amp;R&amp;D 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37"/>
  <sheetViews>
    <sheetView zoomScale="125" zoomScaleNormal="125" workbookViewId="0" topLeftCell="A12">
      <selection activeCell="Y37" sqref="Y37"/>
    </sheetView>
  </sheetViews>
  <sheetFormatPr defaultColWidth="9.140625" defaultRowHeight="12.75"/>
  <cols>
    <col min="1" max="1" width="7.00390625" style="0" customWidth="1"/>
    <col min="2" max="2" width="14.57421875" style="0" customWidth="1"/>
    <col min="3" max="3" width="31.28125" style="0" customWidth="1"/>
    <col min="4" max="4" width="31.8515625" style="0" customWidth="1"/>
    <col min="5" max="5" width="10.28125" style="0" hidden="1" customWidth="1"/>
    <col min="6" max="6" width="14.7109375" style="135" hidden="1" customWidth="1"/>
    <col min="7" max="10" width="4.8515625" style="151" hidden="1" customWidth="1"/>
    <col min="11" max="11" width="11.421875" style="151" hidden="1" customWidth="1"/>
    <col min="12" max="12" width="11.140625" style="0" hidden="1" customWidth="1"/>
    <col min="13" max="13" width="10.00390625" style="0" hidden="1" customWidth="1"/>
    <col min="14" max="18" width="1.28515625" style="0" customWidth="1"/>
    <col min="19" max="19" width="4.7109375" style="0" customWidth="1"/>
    <col min="20" max="24" width="8.7109375" style="33" customWidth="1"/>
    <col min="25" max="38" width="8.7109375" style="0" customWidth="1"/>
    <col min="39" max="39" width="1.1484375" style="0" customWidth="1"/>
    <col min="40" max="40" width="15.00390625" style="0" hidden="1" customWidth="1"/>
    <col min="41" max="41" width="10.421875" style="0" hidden="1" customWidth="1"/>
    <col min="42" max="65" width="3.421875" style="0" hidden="1" customWidth="1"/>
    <col min="66" max="66" width="9.140625" style="0" hidden="1" customWidth="1"/>
    <col min="67" max="67" width="9.57421875" style="0" hidden="1" customWidth="1"/>
    <col min="68" max="68" width="9.421875" style="0" hidden="1" customWidth="1"/>
    <col min="69" max="70" width="9.140625" style="0" hidden="1" customWidth="1"/>
    <col min="71" max="71" width="26.28125" style="0" customWidth="1"/>
  </cols>
  <sheetData>
    <row r="1" spans="1:39" ht="17.25" customHeight="1">
      <c r="A1" s="266" t="str">
        <f>+'Tab A Description'!A3</f>
        <v>Cost Center:</v>
      </c>
      <c r="C1" s="266">
        <f>'Tab A Description'!B3</f>
        <v>9417</v>
      </c>
      <c r="D1" s="266"/>
      <c r="E1" s="267">
        <f>'Tab A Description'!B3</f>
        <v>9417</v>
      </c>
      <c r="F1" s="268"/>
      <c r="G1" s="269"/>
      <c r="H1" s="269"/>
      <c r="I1" s="269"/>
      <c r="J1" s="269"/>
      <c r="K1" s="269"/>
      <c r="L1" s="266"/>
      <c r="M1" s="266"/>
      <c r="N1" s="266"/>
      <c r="O1" s="266"/>
      <c r="P1" s="266"/>
      <c r="Q1" s="266"/>
      <c r="R1" s="266"/>
      <c r="S1" s="266"/>
      <c r="T1" s="270"/>
      <c r="U1" s="270"/>
      <c r="V1" s="270"/>
      <c r="W1" s="270"/>
      <c r="X1" s="270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2"/>
    </row>
    <row r="2" spans="1:39" s="25" customFormat="1" ht="17.25" customHeight="1">
      <c r="A2" s="61" t="str">
        <f>+'Tab A Description'!A4</f>
        <v>Job Number:</v>
      </c>
      <c r="C2" s="61">
        <f>'Tab A Description'!B4</f>
        <v>1200</v>
      </c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273"/>
      <c r="U2" s="274"/>
      <c r="V2" s="273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5"/>
    </row>
    <row r="3" spans="1:39" s="25" customFormat="1" ht="17.25" customHeight="1">
      <c r="A3" s="61" t="str">
        <f>+'Tab A Description'!A5</f>
        <v xml:space="preserve">Job Title: </v>
      </c>
      <c r="C3" s="61" t="str">
        <f>'Tab A Description'!B5</f>
        <v>Vacuum Vessel &amp; Support Structure</v>
      </c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273"/>
      <c r="U3" s="274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5"/>
    </row>
    <row r="4" spans="1:39" s="25" customFormat="1" ht="17.25" customHeight="1" thickBot="1">
      <c r="A4" s="61" t="str">
        <f>+'Tab A Description'!A6</f>
        <v xml:space="preserve">Job Manager: </v>
      </c>
      <c r="C4" s="61" t="str">
        <f>'Tab A Description'!B6</f>
        <v>D. Mangra &amp; M. Smith</v>
      </c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273"/>
      <c r="U4" s="274"/>
      <c r="V4" s="273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5"/>
    </row>
    <row r="5" spans="1:40" ht="15" customHeight="1" thickBot="1">
      <c r="A5" s="276"/>
      <c r="B5" s="277"/>
      <c r="C5" s="278"/>
      <c r="D5" s="278"/>
      <c r="E5" s="278"/>
      <c r="F5" s="279"/>
      <c r="G5" s="280"/>
      <c r="H5" s="280"/>
      <c r="I5" s="280"/>
      <c r="J5" s="280"/>
      <c r="K5" s="280"/>
      <c r="L5" s="278"/>
      <c r="M5" s="278"/>
      <c r="N5" s="278"/>
      <c r="O5" s="278"/>
      <c r="P5" s="278"/>
      <c r="Q5" s="278"/>
      <c r="R5" s="278"/>
      <c r="S5" s="278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281"/>
      <c r="AN5" s="7"/>
    </row>
    <row r="6" spans="1:65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376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82"/>
      <c r="AP6" s="100" t="s">
        <v>61</v>
      </c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2"/>
      <c r="BB6" s="100" t="s">
        <v>62</v>
      </c>
      <c r="BC6" s="101"/>
      <c r="BD6" s="103"/>
      <c r="BE6" s="103"/>
      <c r="BF6" s="103"/>
      <c r="BG6" s="103"/>
      <c r="BH6" s="103"/>
      <c r="BI6" s="103"/>
      <c r="BJ6" s="103"/>
      <c r="BK6" s="103"/>
      <c r="BL6" s="103"/>
      <c r="BM6" s="104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4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82"/>
    </row>
    <row r="8" spans="1:69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377" t="s">
        <v>41</v>
      </c>
      <c r="Z8" s="202" t="s">
        <v>42</v>
      </c>
      <c r="AA8" s="202" t="s">
        <v>43</v>
      </c>
      <c r="AB8" s="202" t="s">
        <v>44</v>
      </c>
      <c r="AC8" s="202" t="s">
        <v>45</v>
      </c>
      <c r="AD8" s="202" t="s">
        <v>46</v>
      </c>
      <c r="AE8" s="202" t="s">
        <v>47</v>
      </c>
      <c r="AF8" s="202" t="s">
        <v>48</v>
      </c>
      <c r="AG8" s="202" t="s">
        <v>49</v>
      </c>
      <c r="AH8" s="202" t="s">
        <v>50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83"/>
      <c r="AN8" s="59" t="s">
        <v>59</v>
      </c>
      <c r="AO8" s="57" t="s">
        <v>28</v>
      </c>
      <c r="AP8" s="172">
        <v>39722</v>
      </c>
      <c r="AQ8" s="172">
        <v>39753</v>
      </c>
      <c r="AR8" s="172">
        <v>39783</v>
      </c>
      <c r="AS8" s="172">
        <v>39814</v>
      </c>
      <c r="AT8" s="172">
        <v>39845</v>
      </c>
      <c r="AU8" s="172">
        <v>39873</v>
      </c>
      <c r="AV8" s="172">
        <v>39904</v>
      </c>
      <c r="AW8" s="172">
        <v>39934</v>
      </c>
      <c r="AX8" s="172">
        <v>39965</v>
      </c>
      <c r="AY8" s="172">
        <v>39995</v>
      </c>
      <c r="AZ8" s="172">
        <v>40026</v>
      </c>
      <c r="BA8" s="172">
        <v>40057</v>
      </c>
      <c r="BB8" s="173">
        <v>40087</v>
      </c>
      <c r="BC8" s="173">
        <v>40118</v>
      </c>
      <c r="BD8" s="173">
        <v>40148</v>
      </c>
      <c r="BE8" s="173">
        <v>40179</v>
      </c>
      <c r="BF8" s="173">
        <v>40210</v>
      </c>
      <c r="BG8" s="173">
        <v>40238</v>
      </c>
      <c r="BH8" s="173">
        <v>40269</v>
      </c>
      <c r="BI8" s="173">
        <v>40299</v>
      </c>
      <c r="BJ8" s="173">
        <v>40330</v>
      </c>
      <c r="BK8" s="173">
        <v>40360</v>
      </c>
      <c r="BL8" s="173">
        <v>40391</v>
      </c>
      <c r="BM8" s="173">
        <v>40422</v>
      </c>
      <c r="BN8" s="105">
        <v>40452</v>
      </c>
      <c r="BO8" s="105">
        <v>40483</v>
      </c>
      <c r="BP8" s="105">
        <v>40513</v>
      </c>
      <c r="BQ8" s="105"/>
    </row>
    <row r="9" spans="1:51" s="29" customFormat="1" ht="24">
      <c r="A9" s="284" t="s">
        <v>70</v>
      </c>
      <c r="B9" s="285" t="s">
        <v>82</v>
      </c>
      <c r="C9" s="286"/>
      <c r="D9" s="287"/>
      <c r="E9" s="287"/>
      <c r="F9" s="288"/>
      <c r="G9" s="289"/>
      <c r="H9" s="289"/>
      <c r="I9" s="289"/>
      <c r="J9" s="289"/>
      <c r="K9" s="289"/>
      <c r="L9" s="290"/>
      <c r="M9" s="291"/>
      <c r="N9" s="292"/>
      <c r="O9" s="292"/>
      <c r="P9" s="292"/>
      <c r="Q9" s="292"/>
      <c r="R9" s="292"/>
      <c r="S9" s="293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94">
        <v>150</v>
      </c>
      <c r="AK9" s="294">
        <v>150</v>
      </c>
      <c r="AL9" s="294">
        <v>150</v>
      </c>
      <c r="AM9" s="295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65" s="73" customFormat="1" ht="14.1" customHeight="1">
      <c r="A10" s="296">
        <v>1</v>
      </c>
      <c r="B10" s="297"/>
      <c r="C10" s="298" t="s">
        <v>94</v>
      </c>
      <c r="D10" s="297"/>
      <c r="E10" s="297"/>
      <c r="F10" s="299"/>
      <c r="G10" s="300"/>
      <c r="H10" s="300"/>
      <c r="I10" s="300"/>
      <c r="J10" s="300"/>
      <c r="K10" s="301"/>
      <c r="L10" s="302" t="str">
        <f>IF(F10="","",MAX(N10:R10))</f>
        <v/>
      </c>
      <c r="M10" s="303" t="str">
        <f aca="true" t="shared" si="0" ref="M10:M41">IF(F10="","",+L10+(F10*7/5))</f>
        <v/>
      </c>
      <c r="N10" s="304">
        <f aca="true" t="shared" si="1" ref="N10:N41">IF(K10="",NOW(),K10)</f>
        <v>40471.37188634259</v>
      </c>
      <c r="O10" s="305">
        <f aca="true" t="shared" si="2" ref="O10:O41">IF(G10="",NOW(),VLOOKUP(G10,$A$10:$M$152,13))</f>
        <v>40471.37188634259</v>
      </c>
      <c r="P10" s="305">
        <f aca="true" t="shared" si="3" ref="P10:P41">IF(H10="",NOW(),VLOOKUP(H10,$A$10:$M$152,13))</f>
        <v>40471.37188634259</v>
      </c>
      <c r="Q10" s="305">
        <f aca="true" t="shared" si="4" ref="Q10:Q41">IF(I10="",NOW(),VLOOKUP(I10,$A$10:$M$152,13))</f>
        <v>40471.37188634259</v>
      </c>
      <c r="R10" s="305">
        <f aca="true" t="shared" si="5" ref="R10:R41">IF(J10="",NOW(),VLOOKUP(J10,$A$10:$M$152,13))</f>
        <v>40471.37188634259</v>
      </c>
      <c r="S10" s="297"/>
      <c r="T10" s="306"/>
      <c r="U10" s="306"/>
      <c r="V10" s="306"/>
      <c r="W10" s="306"/>
      <c r="X10" s="89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8"/>
      <c r="AN10" s="75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</row>
    <row r="11" spans="1:65" s="73" customFormat="1" ht="14.1" customHeight="1">
      <c r="A11" s="296">
        <v>2</v>
      </c>
      <c r="B11" s="309"/>
      <c r="C11" s="297"/>
      <c r="D11" s="297"/>
      <c r="E11" s="297"/>
      <c r="F11" s="125"/>
      <c r="G11" s="310"/>
      <c r="H11" s="310"/>
      <c r="I11" s="310"/>
      <c r="J11" s="310"/>
      <c r="K11" s="301"/>
      <c r="L11" s="302" t="str">
        <f aca="true" t="shared" si="6" ref="L11:L42">IF(F11="","",IF(K11="",MAX(N11:R11),K11))</f>
        <v/>
      </c>
      <c r="M11" s="303" t="str">
        <f t="shared" si="0"/>
        <v/>
      </c>
      <c r="N11" s="304">
        <f ca="1" t="shared" si="1"/>
        <v>40471.37188634259</v>
      </c>
      <c r="O11" s="305">
        <f ca="1" t="shared" si="2"/>
        <v>40471.37188634259</v>
      </c>
      <c r="P11" s="305">
        <f ca="1" t="shared" si="3"/>
        <v>40471.37188634259</v>
      </c>
      <c r="Q11" s="305">
        <f ca="1" t="shared" si="4"/>
        <v>40471.37188634259</v>
      </c>
      <c r="R11" s="305">
        <f ca="1" t="shared" si="5"/>
        <v>40471.37188634259</v>
      </c>
      <c r="S11" s="297"/>
      <c r="T11" s="306"/>
      <c r="U11" s="306"/>
      <c r="V11" s="306"/>
      <c r="W11" s="306"/>
      <c r="X11" s="89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8"/>
      <c r="AN11" s="75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</row>
    <row r="12" spans="1:65" s="73" customFormat="1" ht="14.1" customHeight="1">
      <c r="A12" s="296">
        <v>3</v>
      </c>
      <c r="B12" s="297"/>
      <c r="C12" s="297"/>
      <c r="D12" s="297"/>
      <c r="E12" s="297"/>
      <c r="F12" s="299"/>
      <c r="G12" s="300"/>
      <c r="H12" s="300"/>
      <c r="I12" s="300"/>
      <c r="J12" s="300"/>
      <c r="K12" s="301"/>
      <c r="L12" s="302" t="str">
        <f t="shared" si="6"/>
        <v/>
      </c>
      <c r="M12" s="303" t="str">
        <f t="shared" si="0"/>
        <v/>
      </c>
      <c r="N12" s="304">
        <f ca="1" t="shared" si="1"/>
        <v>40471.37188634259</v>
      </c>
      <c r="O12" s="305">
        <f ca="1" t="shared" si="2"/>
        <v>40471.37188634259</v>
      </c>
      <c r="P12" s="305">
        <f ca="1" t="shared" si="3"/>
        <v>40471.37188634259</v>
      </c>
      <c r="Q12" s="305">
        <f ca="1" t="shared" si="4"/>
        <v>40471.37188634259</v>
      </c>
      <c r="R12" s="305">
        <f ca="1" t="shared" si="5"/>
        <v>40471.37188634259</v>
      </c>
      <c r="S12" s="311"/>
      <c r="T12" s="306"/>
      <c r="U12" s="306"/>
      <c r="V12" s="306"/>
      <c r="W12" s="306"/>
      <c r="X12" s="89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8"/>
      <c r="AN12" s="7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</row>
    <row r="13" spans="1:65" s="73" customFormat="1" ht="14.1" customHeight="1">
      <c r="A13" s="296">
        <v>4</v>
      </c>
      <c r="B13" s="312"/>
      <c r="C13" s="297"/>
      <c r="D13" s="297"/>
      <c r="E13" s="297"/>
      <c r="F13" s="299"/>
      <c r="G13" s="300"/>
      <c r="H13" s="300"/>
      <c r="I13" s="300"/>
      <c r="J13" s="300"/>
      <c r="K13" s="301"/>
      <c r="L13" s="302" t="str">
        <f t="shared" si="6"/>
        <v/>
      </c>
      <c r="M13" s="303" t="str">
        <f t="shared" si="0"/>
        <v/>
      </c>
      <c r="N13" s="304">
        <f ca="1" t="shared" si="1"/>
        <v>40471.37188634259</v>
      </c>
      <c r="O13" s="305">
        <f ca="1" t="shared" si="2"/>
        <v>40471.37188634259</v>
      </c>
      <c r="P13" s="305">
        <f ca="1" t="shared" si="3"/>
        <v>40471.37188634259</v>
      </c>
      <c r="Q13" s="305">
        <f ca="1" t="shared" si="4"/>
        <v>40471.37188634259</v>
      </c>
      <c r="R13" s="305">
        <f ca="1" t="shared" si="5"/>
        <v>40471.37188634259</v>
      </c>
      <c r="S13" s="311"/>
      <c r="T13" s="306"/>
      <c r="U13" s="306"/>
      <c r="V13" s="306"/>
      <c r="W13" s="306"/>
      <c r="X13" s="89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8"/>
      <c r="AN13" s="7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</row>
    <row r="14" spans="1:65" s="73" customFormat="1" ht="14.1" customHeight="1">
      <c r="A14" s="296">
        <v>5</v>
      </c>
      <c r="B14" s="312"/>
      <c r="C14" s="313"/>
      <c r="D14" s="297"/>
      <c r="E14" s="297"/>
      <c r="F14" s="299"/>
      <c r="G14" s="300"/>
      <c r="H14" s="300"/>
      <c r="I14" s="300"/>
      <c r="J14" s="300"/>
      <c r="K14" s="301"/>
      <c r="L14" s="302" t="str">
        <f t="shared" si="6"/>
        <v/>
      </c>
      <c r="M14" s="303" t="str">
        <f t="shared" si="0"/>
        <v/>
      </c>
      <c r="N14" s="304">
        <f ca="1" t="shared" si="1"/>
        <v>40471.37188634259</v>
      </c>
      <c r="O14" s="305">
        <f ca="1" t="shared" si="2"/>
        <v>40471.37188634259</v>
      </c>
      <c r="P14" s="305">
        <f ca="1" t="shared" si="3"/>
        <v>40471.37188634259</v>
      </c>
      <c r="Q14" s="305">
        <f ca="1" t="shared" si="4"/>
        <v>40471.37188634259</v>
      </c>
      <c r="R14" s="305">
        <f ca="1" t="shared" si="5"/>
        <v>40471.37188634259</v>
      </c>
      <c r="S14" s="311"/>
      <c r="T14" s="306"/>
      <c r="U14" s="306"/>
      <c r="V14" s="306"/>
      <c r="W14" s="306"/>
      <c r="X14" s="89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8"/>
      <c r="AN14" s="7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</row>
    <row r="15" spans="1:65" s="73" customFormat="1" ht="14.1" customHeight="1">
      <c r="A15" s="296">
        <v>6</v>
      </c>
      <c r="B15" s="312"/>
      <c r="C15" s="314" t="s">
        <v>103</v>
      </c>
      <c r="D15" s="297"/>
      <c r="E15" s="315"/>
      <c r="F15" s="299"/>
      <c r="G15" s="300"/>
      <c r="H15" s="300"/>
      <c r="I15" s="300"/>
      <c r="J15" s="300"/>
      <c r="K15" s="301"/>
      <c r="L15" s="302" t="str">
        <f t="shared" si="6"/>
        <v/>
      </c>
      <c r="M15" s="303" t="str">
        <f t="shared" si="0"/>
        <v/>
      </c>
      <c r="N15" s="304">
        <f ca="1" t="shared" si="1"/>
        <v>40471.37188634259</v>
      </c>
      <c r="O15" s="305">
        <f ca="1" t="shared" si="2"/>
        <v>40471.37188634259</v>
      </c>
      <c r="P15" s="305">
        <f ca="1" t="shared" si="3"/>
        <v>40471.37188634259</v>
      </c>
      <c r="Q15" s="305">
        <f ca="1" t="shared" si="4"/>
        <v>40471.37188634259</v>
      </c>
      <c r="R15" s="305">
        <f ca="1" t="shared" si="5"/>
        <v>40471.37188634259</v>
      </c>
      <c r="S15" s="311"/>
      <c r="T15" s="306">
        <f>'1201 Outer TF'!T154*1000+'M&amp;S'!C18</f>
        <v>151824</v>
      </c>
      <c r="U15" s="306">
        <f>'1201 Outer TF'!U154</f>
        <v>0</v>
      </c>
      <c r="V15" s="306">
        <f>'1201 Outer TF'!V154</f>
        <v>0</v>
      </c>
      <c r="W15" s="306">
        <v>5</v>
      </c>
      <c r="X15" s="89">
        <f>'1201 Outer TF'!X154</f>
        <v>0</v>
      </c>
      <c r="Y15" s="845">
        <f>'1201 Outer TF'!Y154</f>
        <v>535.44</v>
      </c>
      <c r="Z15" s="846">
        <f>'1201 Outer TF'!Z154</f>
        <v>510</v>
      </c>
      <c r="AA15" s="307">
        <f>'1201 Outer TF'!AA154</f>
        <v>0</v>
      </c>
      <c r="AB15" s="307">
        <f>'1201 Outer TF'!AB154</f>
        <v>0</v>
      </c>
      <c r="AC15" s="307">
        <f>'1201 Outer TF'!AC154</f>
        <v>0</v>
      </c>
      <c r="AD15" s="307">
        <f>'1201 Outer TF'!AD154</f>
        <v>0</v>
      </c>
      <c r="AE15" s="845">
        <f>'1201 Outer TF'!AE154</f>
        <v>282</v>
      </c>
      <c r="AF15" s="307">
        <f>'1201 Outer TF'!AF154</f>
        <v>304</v>
      </c>
      <c r="AG15" s="307">
        <f>'1201 Outer TF'!AG154</f>
        <v>0</v>
      </c>
      <c r="AH15" s="307">
        <f>'1201 Outer TF'!AH154</f>
        <v>0</v>
      </c>
      <c r="AI15" s="307">
        <f>'1201 Outer TF'!AI154</f>
        <v>0</v>
      </c>
      <c r="AJ15" s="307">
        <f>'1201 Outer TF'!AJ154</f>
        <v>0</v>
      </c>
      <c r="AK15" s="307">
        <f>'1201 Outer TF'!AK154</f>
        <v>0</v>
      </c>
      <c r="AL15" s="307">
        <f>'1201 Outer TF'!AL154</f>
        <v>0</v>
      </c>
      <c r="AM15" s="308"/>
      <c r="AN15" s="7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</row>
    <row r="16" spans="1:65" s="73" customFormat="1" ht="14.1" customHeight="1" hidden="1">
      <c r="A16" s="296">
        <v>7</v>
      </c>
      <c r="B16" s="312"/>
      <c r="C16" s="314"/>
      <c r="D16" s="316"/>
      <c r="E16" s="297"/>
      <c r="F16" s="299"/>
      <c r="G16" s="300"/>
      <c r="H16" s="300"/>
      <c r="I16" s="300"/>
      <c r="J16" s="300"/>
      <c r="K16" s="301"/>
      <c r="L16" s="302" t="str">
        <f t="shared" si="6"/>
        <v/>
      </c>
      <c r="M16" s="303" t="str">
        <f t="shared" si="0"/>
        <v/>
      </c>
      <c r="N16" s="304">
        <f ca="1" t="shared" si="1"/>
        <v>40471.37188634259</v>
      </c>
      <c r="O16" s="305">
        <f ca="1" t="shared" si="2"/>
        <v>40471.37188634259</v>
      </c>
      <c r="P16" s="305">
        <f ca="1" t="shared" si="3"/>
        <v>40471.37188634259</v>
      </c>
      <c r="Q16" s="305">
        <f ca="1" t="shared" si="4"/>
        <v>40471.37188634259</v>
      </c>
      <c r="R16" s="305">
        <f ca="1" t="shared" si="5"/>
        <v>40471.37188634259</v>
      </c>
      <c r="S16" s="311"/>
      <c r="T16" s="306"/>
      <c r="U16" s="306"/>
      <c r="V16" s="306"/>
      <c r="W16" s="306"/>
      <c r="X16" s="89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8"/>
      <c r="AN16" s="7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</row>
    <row r="17" spans="1:65" s="73" customFormat="1" ht="14.1" customHeight="1" hidden="1">
      <c r="A17" s="296">
        <v>8</v>
      </c>
      <c r="B17" s="312"/>
      <c r="C17" s="314"/>
      <c r="D17" s="316"/>
      <c r="E17" s="297"/>
      <c r="F17" s="299"/>
      <c r="G17" s="300"/>
      <c r="H17" s="300"/>
      <c r="I17" s="300"/>
      <c r="J17" s="300"/>
      <c r="K17" s="301"/>
      <c r="L17" s="302" t="str">
        <f t="shared" si="6"/>
        <v/>
      </c>
      <c r="M17" s="303" t="str">
        <f t="shared" si="0"/>
        <v/>
      </c>
      <c r="N17" s="304">
        <f ca="1" t="shared" si="1"/>
        <v>40471.37188634259</v>
      </c>
      <c r="O17" s="305">
        <f ca="1" t="shared" si="2"/>
        <v>40471.37188634259</v>
      </c>
      <c r="P17" s="305">
        <f ca="1" t="shared" si="3"/>
        <v>40471.37188634259</v>
      </c>
      <c r="Q17" s="305">
        <f ca="1" t="shared" si="4"/>
        <v>40471.37188634259</v>
      </c>
      <c r="R17" s="305">
        <f ca="1" t="shared" si="5"/>
        <v>40471.37188634259</v>
      </c>
      <c r="S17" s="311"/>
      <c r="T17" s="306"/>
      <c r="U17" s="306"/>
      <c r="V17" s="306"/>
      <c r="W17" s="306"/>
      <c r="X17" s="89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8"/>
      <c r="AN17" s="7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</row>
    <row r="18" spans="1:65" s="73" customFormat="1" ht="14.1" customHeight="1" hidden="1">
      <c r="A18" s="296">
        <v>9</v>
      </c>
      <c r="B18" s="312"/>
      <c r="C18" s="314"/>
      <c r="D18" s="316"/>
      <c r="E18" s="297"/>
      <c r="F18" s="299"/>
      <c r="G18" s="300"/>
      <c r="H18" s="300"/>
      <c r="I18" s="300"/>
      <c r="J18" s="300"/>
      <c r="K18" s="301"/>
      <c r="L18" s="302" t="str">
        <f t="shared" si="6"/>
        <v/>
      </c>
      <c r="M18" s="303" t="str">
        <f t="shared" si="0"/>
        <v/>
      </c>
      <c r="N18" s="304">
        <f ca="1" t="shared" si="1"/>
        <v>40471.37188634259</v>
      </c>
      <c r="O18" s="305">
        <f ca="1" t="shared" si="2"/>
        <v>40471.37188634259</v>
      </c>
      <c r="P18" s="305">
        <f ca="1" t="shared" si="3"/>
        <v>40471.37188634259</v>
      </c>
      <c r="Q18" s="305">
        <f ca="1" t="shared" si="4"/>
        <v>40471.37188634259</v>
      </c>
      <c r="R18" s="305">
        <f ca="1" t="shared" si="5"/>
        <v>40471.37188634259</v>
      </c>
      <c r="S18" s="311"/>
      <c r="T18" s="306"/>
      <c r="U18" s="306"/>
      <c r="V18" s="306"/>
      <c r="W18" s="306"/>
      <c r="X18" s="89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8"/>
      <c r="AN18" s="7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</row>
    <row r="19" spans="1:65" s="73" customFormat="1" ht="14.1" customHeight="1" hidden="1">
      <c r="A19" s="296">
        <v>10</v>
      </c>
      <c r="B19" s="312"/>
      <c r="C19" s="314"/>
      <c r="D19" s="297"/>
      <c r="E19" s="297"/>
      <c r="F19" s="299"/>
      <c r="G19" s="300"/>
      <c r="H19" s="300"/>
      <c r="I19" s="300"/>
      <c r="J19" s="300"/>
      <c r="K19" s="301"/>
      <c r="L19" s="302" t="str">
        <f t="shared" si="6"/>
        <v/>
      </c>
      <c r="M19" s="303" t="str">
        <f t="shared" si="0"/>
        <v/>
      </c>
      <c r="N19" s="304">
        <f ca="1" t="shared" si="1"/>
        <v>40471.37188634259</v>
      </c>
      <c r="O19" s="305">
        <f ca="1" t="shared" si="2"/>
        <v>40471.37188634259</v>
      </c>
      <c r="P19" s="305">
        <f ca="1" t="shared" si="3"/>
        <v>40471.37188634259</v>
      </c>
      <c r="Q19" s="305">
        <f ca="1" t="shared" si="4"/>
        <v>40471.37188634259</v>
      </c>
      <c r="R19" s="305">
        <f ca="1" t="shared" si="5"/>
        <v>40471.37188634259</v>
      </c>
      <c r="S19" s="311"/>
      <c r="T19" s="306"/>
      <c r="U19" s="306"/>
      <c r="V19" s="306"/>
      <c r="W19" s="306"/>
      <c r="X19" s="89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8"/>
      <c r="AN19" s="7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</row>
    <row r="20" spans="1:65" s="73" customFormat="1" ht="14.1" customHeight="1" hidden="1">
      <c r="A20" s="296">
        <v>11</v>
      </c>
      <c r="B20" s="297"/>
      <c r="C20" s="314"/>
      <c r="D20" s="316"/>
      <c r="E20" s="297"/>
      <c r="F20" s="299"/>
      <c r="G20" s="300"/>
      <c r="H20" s="300"/>
      <c r="I20" s="300"/>
      <c r="J20" s="300"/>
      <c r="K20" s="301"/>
      <c r="L20" s="302" t="str">
        <f t="shared" si="6"/>
        <v/>
      </c>
      <c r="M20" s="303" t="str">
        <f t="shared" si="0"/>
        <v/>
      </c>
      <c r="N20" s="304">
        <f ca="1" t="shared" si="1"/>
        <v>40471.37188634259</v>
      </c>
      <c r="O20" s="305">
        <f ca="1" t="shared" si="2"/>
        <v>40471.37188634259</v>
      </c>
      <c r="P20" s="305">
        <f ca="1" t="shared" si="3"/>
        <v>40471.37188634259</v>
      </c>
      <c r="Q20" s="305">
        <f ca="1" t="shared" si="4"/>
        <v>40471.37188634259</v>
      </c>
      <c r="R20" s="305">
        <f ca="1" t="shared" si="5"/>
        <v>40471.37188634259</v>
      </c>
      <c r="S20" s="311"/>
      <c r="T20" s="306"/>
      <c r="U20" s="306"/>
      <c r="V20" s="306"/>
      <c r="W20" s="306"/>
      <c r="X20" s="89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8"/>
      <c r="AN20" s="7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</row>
    <row r="21" spans="1:65" s="73" customFormat="1" ht="14.1" customHeight="1" hidden="1">
      <c r="A21" s="296">
        <v>12</v>
      </c>
      <c r="B21" s="312"/>
      <c r="C21" s="314"/>
      <c r="D21" s="317"/>
      <c r="E21" s="297"/>
      <c r="F21" s="299"/>
      <c r="G21" s="300"/>
      <c r="H21" s="300"/>
      <c r="I21" s="300"/>
      <c r="J21" s="300"/>
      <c r="K21" s="301"/>
      <c r="L21" s="302" t="str">
        <f t="shared" si="6"/>
        <v/>
      </c>
      <c r="M21" s="303" t="str">
        <f t="shared" si="0"/>
        <v/>
      </c>
      <c r="N21" s="304">
        <f ca="1" t="shared" si="1"/>
        <v>40471.37188634259</v>
      </c>
      <c r="O21" s="305">
        <f ca="1" t="shared" si="2"/>
        <v>40471.37188634259</v>
      </c>
      <c r="P21" s="305">
        <f ca="1" t="shared" si="3"/>
        <v>40471.37188634259</v>
      </c>
      <c r="Q21" s="305">
        <f ca="1" t="shared" si="4"/>
        <v>40471.37188634259</v>
      </c>
      <c r="R21" s="305">
        <f ca="1" t="shared" si="5"/>
        <v>40471.37188634259</v>
      </c>
      <c r="S21" s="311"/>
      <c r="T21" s="306"/>
      <c r="U21" s="306"/>
      <c r="V21" s="306"/>
      <c r="W21" s="306"/>
      <c r="X21" s="89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8"/>
      <c r="AN21" s="7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</row>
    <row r="22" spans="1:65" s="73" customFormat="1" ht="14.1" customHeight="1" hidden="1">
      <c r="A22" s="296">
        <v>13</v>
      </c>
      <c r="B22" s="312"/>
      <c r="C22" s="314"/>
      <c r="D22" s="318"/>
      <c r="E22" s="297"/>
      <c r="F22" s="299"/>
      <c r="G22" s="300"/>
      <c r="H22" s="300"/>
      <c r="I22" s="300"/>
      <c r="J22" s="300"/>
      <c r="K22" s="301"/>
      <c r="L22" s="302" t="str">
        <f t="shared" si="6"/>
        <v/>
      </c>
      <c r="M22" s="303" t="str">
        <f t="shared" si="0"/>
        <v/>
      </c>
      <c r="N22" s="304">
        <f ca="1" t="shared" si="1"/>
        <v>40471.37188634259</v>
      </c>
      <c r="O22" s="305">
        <f ca="1" t="shared" si="2"/>
        <v>40471.37188634259</v>
      </c>
      <c r="P22" s="305">
        <f ca="1" t="shared" si="3"/>
        <v>40471.37188634259</v>
      </c>
      <c r="Q22" s="305">
        <f ca="1" t="shared" si="4"/>
        <v>40471.37188634259</v>
      </c>
      <c r="R22" s="305">
        <f ca="1" t="shared" si="5"/>
        <v>40471.37188634259</v>
      </c>
      <c r="S22" s="311"/>
      <c r="T22" s="306"/>
      <c r="U22" s="306"/>
      <c r="V22" s="306"/>
      <c r="W22" s="306"/>
      <c r="X22" s="89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8"/>
      <c r="AN22" s="7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</row>
    <row r="23" spans="1:65" s="73" customFormat="1" ht="14.1" customHeight="1" hidden="1">
      <c r="A23" s="296">
        <v>14</v>
      </c>
      <c r="B23" s="312"/>
      <c r="C23" s="314"/>
      <c r="D23" s="317"/>
      <c r="E23" s="297"/>
      <c r="F23" s="299"/>
      <c r="G23" s="300"/>
      <c r="H23" s="300"/>
      <c r="I23" s="300"/>
      <c r="J23" s="300"/>
      <c r="K23" s="301"/>
      <c r="L23" s="302" t="str">
        <f t="shared" si="6"/>
        <v/>
      </c>
      <c r="M23" s="303" t="str">
        <f t="shared" si="0"/>
        <v/>
      </c>
      <c r="N23" s="304">
        <f ca="1" t="shared" si="1"/>
        <v>40471.37188634259</v>
      </c>
      <c r="O23" s="305">
        <f ca="1" t="shared" si="2"/>
        <v>40471.37188634259</v>
      </c>
      <c r="P23" s="305">
        <f ca="1" t="shared" si="3"/>
        <v>40471.37188634259</v>
      </c>
      <c r="Q23" s="305">
        <f ca="1" t="shared" si="4"/>
        <v>40471.37188634259</v>
      </c>
      <c r="R23" s="305">
        <f ca="1" t="shared" si="5"/>
        <v>40471.37188634259</v>
      </c>
      <c r="S23" s="311"/>
      <c r="T23" s="306"/>
      <c r="U23" s="306"/>
      <c r="V23" s="306"/>
      <c r="W23" s="306"/>
      <c r="X23" s="89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8"/>
      <c r="AN23" s="7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</row>
    <row r="24" spans="1:65" s="73" customFormat="1" ht="14.1" customHeight="1">
      <c r="A24" s="296">
        <v>15</v>
      </c>
      <c r="B24" s="312"/>
      <c r="C24" s="319" t="s">
        <v>134</v>
      </c>
      <c r="D24" s="316"/>
      <c r="E24" s="297"/>
      <c r="F24" s="299"/>
      <c r="G24" s="300"/>
      <c r="H24" s="300"/>
      <c r="I24" s="300"/>
      <c r="J24" s="300"/>
      <c r="K24" s="301"/>
      <c r="L24" s="302" t="str">
        <f t="shared" si="6"/>
        <v/>
      </c>
      <c r="M24" s="303" t="str">
        <f t="shared" si="0"/>
        <v/>
      </c>
      <c r="N24" s="304">
        <f ca="1" t="shared" si="1"/>
        <v>40471.37188634259</v>
      </c>
      <c r="O24" s="305">
        <f ca="1" t="shared" si="2"/>
        <v>40471.37188634259</v>
      </c>
      <c r="P24" s="305">
        <f ca="1" t="shared" si="3"/>
        <v>40471.37188634259</v>
      </c>
      <c r="Q24" s="305">
        <f ca="1" t="shared" si="4"/>
        <v>40471.37188634259</v>
      </c>
      <c r="R24" s="305">
        <f ca="1" t="shared" si="5"/>
        <v>40471.37188634259</v>
      </c>
      <c r="S24" s="311"/>
      <c r="T24" s="306">
        <f>'1202 PF2 Sup'!T154*1000+'M&amp;S'!C21</f>
        <v>13505</v>
      </c>
      <c r="U24" s="306">
        <f>'1202 PF2 Sup'!U154</f>
        <v>0</v>
      </c>
      <c r="V24" s="306">
        <f>'1202 PF2 Sup'!V154</f>
        <v>0</v>
      </c>
      <c r="W24" s="306">
        <f>'1202 PF2 Sup'!W154</f>
        <v>0</v>
      </c>
      <c r="X24" s="89">
        <f>'1202 PF2 Sup'!X154</f>
        <v>0</v>
      </c>
      <c r="Y24" s="846">
        <f>'1202 PF2 Sup'!Y154</f>
        <v>43.84</v>
      </c>
      <c r="Z24" s="845">
        <f>'1202 PF2 Sup'!Z154</f>
        <v>154</v>
      </c>
      <c r="AA24" s="307">
        <f>'1202 PF2 Sup'!AA154</f>
        <v>0</v>
      </c>
      <c r="AB24" s="307">
        <f>'1202 PF2 Sup'!AB154</f>
        <v>0</v>
      </c>
      <c r="AC24" s="307">
        <f>'1202 PF2 Sup'!AC154</f>
        <v>0</v>
      </c>
      <c r="AD24" s="307">
        <f>'1202 PF2 Sup'!AD154</f>
        <v>0</v>
      </c>
      <c r="AE24" s="845">
        <f>'1202 PF2 Sup'!AE154</f>
        <v>42</v>
      </c>
      <c r="AF24" s="307">
        <f>'1202 PF2 Sup'!AF154</f>
        <v>3</v>
      </c>
      <c r="AG24" s="307">
        <f>'1202 PF2 Sup'!AG154</f>
        <v>0</v>
      </c>
      <c r="AH24" s="307">
        <f>'1202 PF2 Sup'!AH154</f>
        <v>0</v>
      </c>
      <c r="AI24" s="307">
        <f>'1202 PF2 Sup'!AI154</f>
        <v>0</v>
      </c>
      <c r="AJ24" s="307">
        <f>'1202 PF2 Sup'!AJ154</f>
        <v>0</v>
      </c>
      <c r="AK24" s="307">
        <f>'1202 PF2 Sup'!AK154</f>
        <v>0</v>
      </c>
      <c r="AL24" s="307">
        <f>'1202 PF2 Sup'!AL154</f>
        <v>0</v>
      </c>
      <c r="AM24" s="308"/>
      <c r="AN24" s="7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</row>
    <row r="25" spans="1:65" s="73" customFormat="1" ht="14.1" customHeight="1">
      <c r="A25" s="296">
        <v>16</v>
      </c>
      <c r="B25" s="312"/>
      <c r="C25" s="319" t="s">
        <v>135</v>
      </c>
      <c r="D25" s="316"/>
      <c r="E25" s="297"/>
      <c r="F25" s="299"/>
      <c r="G25" s="300"/>
      <c r="H25" s="300"/>
      <c r="I25" s="300"/>
      <c r="J25" s="300"/>
      <c r="K25" s="301"/>
      <c r="L25" s="302" t="str">
        <f t="shared" si="6"/>
        <v/>
      </c>
      <c r="M25" s="303" t="str">
        <f t="shared" si="0"/>
        <v/>
      </c>
      <c r="N25" s="304">
        <f ca="1" t="shared" si="1"/>
        <v>40471.37188634259</v>
      </c>
      <c r="O25" s="305">
        <f ca="1" t="shared" si="2"/>
        <v>40471.37188634259</v>
      </c>
      <c r="P25" s="305">
        <f ca="1" t="shared" si="3"/>
        <v>40471.37188634259</v>
      </c>
      <c r="Q25" s="305">
        <f ca="1" t="shared" si="4"/>
        <v>40471.37188634259</v>
      </c>
      <c r="R25" s="305">
        <f ca="1" t="shared" si="5"/>
        <v>40471.37188634259</v>
      </c>
      <c r="S25" s="311"/>
      <c r="T25" s="306">
        <f>'1203 PF3 Sup'!T154*1000+'M&amp;S'!C24</f>
        <v>5280</v>
      </c>
      <c r="U25" s="306">
        <f>'1203 PF3 Sup'!U154</f>
        <v>0</v>
      </c>
      <c r="V25" s="306">
        <f>'1203 PF3 Sup'!V154</f>
        <v>0</v>
      </c>
      <c r="W25" s="306">
        <f>'1203 PF3 Sup'!W154</f>
        <v>0</v>
      </c>
      <c r="X25" s="89">
        <f>'1203 PF3 Sup'!X154</f>
        <v>0</v>
      </c>
      <c r="Y25" s="846">
        <f>'1203 PF3 Sup'!Y154</f>
        <v>43.84</v>
      </c>
      <c r="Z25" s="307">
        <f>'1203 PF3 Sup'!Z154</f>
        <v>38</v>
      </c>
      <c r="AA25" s="307">
        <f>'1203 PF3 Sup'!AA154</f>
        <v>0</v>
      </c>
      <c r="AB25" s="307">
        <f>'1203 PF3 Sup'!AB154</f>
        <v>0</v>
      </c>
      <c r="AC25" s="307">
        <f>'1203 PF3 Sup'!AC154</f>
        <v>0</v>
      </c>
      <c r="AD25" s="307">
        <f>'1203 PF3 Sup'!AD154</f>
        <v>0</v>
      </c>
      <c r="AE25" s="307">
        <f>'1203 PF3 Sup'!AE154</f>
        <v>29</v>
      </c>
      <c r="AF25" s="307">
        <f>'1203 PF3 Sup'!AF154</f>
        <v>5</v>
      </c>
      <c r="AG25" s="307">
        <f>'1203 PF3 Sup'!AG154</f>
        <v>0</v>
      </c>
      <c r="AH25" s="307">
        <f>'1203 PF3 Sup'!AH154</f>
        <v>0</v>
      </c>
      <c r="AI25" s="307">
        <f>'1203 PF3 Sup'!AI154</f>
        <v>0</v>
      </c>
      <c r="AJ25" s="307">
        <f>'1203 PF3 Sup'!AJ154</f>
        <v>0</v>
      </c>
      <c r="AK25" s="307">
        <f>'1203 PF3 Sup'!AK154</f>
        <v>0</v>
      </c>
      <c r="AL25" s="307">
        <f>'1203 PF3 Sup'!AL154</f>
        <v>0</v>
      </c>
      <c r="AM25" s="308"/>
      <c r="AN25" s="7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</row>
    <row r="26" spans="1:65" s="73" customFormat="1" ht="14.1" customHeight="1">
      <c r="A26" s="296">
        <v>17</v>
      </c>
      <c r="B26" s="312"/>
      <c r="C26" s="314" t="s">
        <v>136</v>
      </c>
      <c r="D26" s="316"/>
      <c r="E26" s="297"/>
      <c r="F26" s="299"/>
      <c r="G26" s="300"/>
      <c r="H26" s="300"/>
      <c r="I26" s="300"/>
      <c r="J26" s="300"/>
      <c r="K26" s="301"/>
      <c r="L26" s="302" t="str">
        <f t="shared" si="6"/>
        <v/>
      </c>
      <c r="M26" s="303" t="str">
        <f t="shared" si="0"/>
        <v/>
      </c>
      <c r="N26" s="304">
        <f ca="1" t="shared" si="1"/>
        <v>40471.37188634259</v>
      </c>
      <c r="O26" s="305">
        <f ca="1" t="shared" si="2"/>
        <v>40471.37188634259</v>
      </c>
      <c r="P26" s="305">
        <f ca="1" t="shared" si="3"/>
        <v>40471.37188634259</v>
      </c>
      <c r="Q26" s="305">
        <f ca="1" t="shared" si="4"/>
        <v>40471.37188634259</v>
      </c>
      <c r="R26" s="305">
        <f ca="1" t="shared" si="5"/>
        <v>40471.37188634259</v>
      </c>
      <c r="S26" s="311"/>
      <c r="T26" s="306">
        <f>'1204 PF4-5 Radial'!T154*1000+'M&amp;S'!C30</f>
        <v>0</v>
      </c>
      <c r="U26" s="306">
        <f>'1204 PF4-5 Radial'!U154</f>
        <v>0</v>
      </c>
      <c r="V26" s="306">
        <f>'1204 PF4-5 Radial'!V154</f>
        <v>0</v>
      </c>
      <c r="W26" s="306">
        <f>'1204 PF4-5 Radial'!W154</f>
        <v>0</v>
      </c>
      <c r="X26" s="89">
        <f>'1204 PF4-5 Radial'!X154</f>
        <v>0</v>
      </c>
      <c r="Y26" s="846">
        <f>'1204 PF4-5 Radial'!Y154</f>
        <v>33.92</v>
      </c>
      <c r="Z26" s="846">
        <f>'1204 PF4-5 Radial'!Z154</f>
        <v>76</v>
      </c>
      <c r="AA26" s="307">
        <f>'1204 PF4-5 Radial'!AA154</f>
        <v>0</v>
      </c>
      <c r="AB26" s="307">
        <f>'1204 PF4-5 Radial'!AB154</f>
        <v>0</v>
      </c>
      <c r="AC26" s="307">
        <f>'1204 PF4-5 Radial'!AC154</f>
        <v>0</v>
      </c>
      <c r="AD26" s="307">
        <f>'1204 PF4-5 Radial'!AD154</f>
        <v>0</v>
      </c>
      <c r="AE26" s="846">
        <f>'1204 PF4-5 Radial'!AE154</f>
        <v>35.4</v>
      </c>
      <c r="AF26" s="307">
        <f>'1204 PF4-5 Radial'!AF154</f>
        <v>0</v>
      </c>
      <c r="AG26" s="307">
        <f>'1204 PF4-5 Radial'!AG154</f>
        <v>0</v>
      </c>
      <c r="AH26" s="307">
        <f>'1204 PF4-5 Radial'!AH154</f>
        <v>0</v>
      </c>
      <c r="AI26" s="307">
        <f>'1204 PF4-5 Radial'!AI154</f>
        <v>0</v>
      </c>
      <c r="AJ26" s="307">
        <f>'1204 PF4-5 Radial'!AJ154</f>
        <v>0</v>
      </c>
      <c r="AK26" s="307">
        <f>'1204 PF4-5 Radial'!AK154</f>
        <v>0</v>
      </c>
      <c r="AL26" s="307">
        <f>'1204 PF4-5 Radial'!AL154</f>
        <v>0</v>
      </c>
      <c r="AM26" s="308"/>
      <c r="AN26" s="7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</row>
    <row r="27" spans="1:65" s="73" customFormat="1" ht="14.1" customHeight="1">
      <c r="A27" s="296">
        <v>18</v>
      </c>
      <c r="B27" s="312"/>
      <c r="C27" s="314" t="s">
        <v>131</v>
      </c>
      <c r="D27" s="297"/>
      <c r="E27" s="297"/>
      <c r="F27" s="299"/>
      <c r="G27" s="300"/>
      <c r="H27" s="300"/>
      <c r="I27" s="300"/>
      <c r="J27" s="300"/>
      <c r="K27" s="301"/>
      <c r="L27" s="302" t="str">
        <f t="shared" si="6"/>
        <v/>
      </c>
      <c r="M27" s="303" t="str">
        <f t="shared" si="0"/>
        <v/>
      </c>
      <c r="N27" s="304">
        <f ca="1" t="shared" si="1"/>
        <v>40471.37188634259</v>
      </c>
      <c r="O27" s="305">
        <f ca="1" t="shared" si="2"/>
        <v>40471.37188634259</v>
      </c>
      <c r="P27" s="305">
        <f ca="1" t="shared" si="3"/>
        <v>40471.37188634259</v>
      </c>
      <c r="Q27" s="305">
        <f ca="1" t="shared" si="4"/>
        <v>40471.37188634259</v>
      </c>
      <c r="R27" s="305">
        <f ca="1" t="shared" si="5"/>
        <v>40471.37188634259</v>
      </c>
      <c r="S27" s="311"/>
      <c r="T27" s="306">
        <f>'1205 Umbrella'!T154*1000+'M&amp;S'!C44</f>
        <v>196170</v>
      </c>
      <c r="U27" s="306">
        <f>'1205 Umbrella'!U154</f>
        <v>0</v>
      </c>
      <c r="V27" s="306">
        <f>'1205 Umbrella'!V154</f>
        <v>0</v>
      </c>
      <c r="W27" s="306">
        <f>'1205 Umbrella'!W154</f>
        <v>0</v>
      </c>
      <c r="X27" s="89">
        <f>'1205 Umbrella'!X154</f>
        <v>0</v>
      </c>
      <c r="Y27" s="845">
        <f>'1205 Umbrella'!Y154</f>
        <v>482</v>
      </c>
      <c r="Z27" s="845">
        <f>'1205 Umbrella'!Z154</f>
        <v>756</v>
      </c>
      <c r="AA27" s="307">
        <f>'1205 Umbrella'!AA154</f>
        <v>0</v>
      </c>
      <c r="AB27" s="307">
        <f>'1205 Umbrella'!AB154</f>
        <v>0</v>
      </c>
      <c r="AC27" s="307">
        <f>'1205 Umbrella'!AC154</f>
        <v>0</v>
      </c>
      <c r="AD27" s="307">
        <f>'1205 Umbrella'!AD154</f>
        <v>0</v>
      </c>
      <c r="AE27" s="845">
        <f>'1205 Umbrella'!AE154</f>
        <v>536.4</v>
      </c>
      <c r="AF27" s="307">
        <f>'1205 Umbrella'!AF154</f>
        <v>176</v>
      </c>
      <c r="AG27" s="307">
        <f>'1205 Umbrella'!AG154</f>
        <v>0</v>
      </c>
      <c r="AH27" s="307">
        <f>'1205 Umbrella'!AH154</f>
        <v>0</v>
      </c>
      <c r="AI27" s="307">
        <f>'1205 Umbrella'!AI154</f>
        <v>0</v>
      </c>
      <c r="AJ27" s="307">
        <f>'1205 Umbrella'!AJ154</f>
        <v>0</v>
      </c>
      <c r="AK27" s="307">
        <f>'1205 Umbrella'!AK154</f>
        <v>0</v>
      </c>
      <c r="AL27" s="307">
        <f>'1205 Umbrella'!AL154</f>
        <v>0</v>
      </c>
      <c r="AM27" s="308"/>
      <c r="AN27" s="7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</row>
    <row r="28" spans="1:65" s="73" customFormat="1" ht="14.1" customHeight="1">
      <c r="A28" s="296">
        <v>19</v>
      </c>
      <c r="B28" s="312"/>
      <c r="C28" s="314" t="s">
        <v>132</v>
      </c>
      <c r="D28" s="297"/>
      <c r="E28" s="297"/>
      <c r="F28" s="299"/>
      <c r="G28" s="300"/>
      <c r="H28" s="300"/>
      <c r="I28" s="300"/>
      <c r="J28" s="300"/>
      <c r="K28" s="301"/>
      <c r="L28" s="302" t="str">
        <f t="shared" si="6"/>
        <v/>
      </c>
      <c r="M28" s="303" t="str">
        <f t="shared" si="0"/>
        <v/>
      </c>
      <c r="N28" s="304">
        <f ca="1" t="shared" si="1"/>
        <v>40471.37188634259</v>
      </c>
      <c r="O28" s="305">
        <f ca="1" t="shared" si="2"/>
        <v>40471.37188634259</v>
      </c>
      <c r="P28" s="305">
        <f ca="1" t="shared" si="3"/>
        <v>40471.37188634259</v>
      </c>
      <c r="Q28" s="305">
        <f ca="1" t="shared" si="4"/>
        <v>40471.37188634259</v>
      </c>
      <c r="R28" s="305">
        <f ca="1" t="shared" si="5"/>
        <v>40471.37188634259</v>
      </c>
      <c r="S28" s="311"/>
      <c r="T28" s="306">
        <f>'1206 Pedestal'!T154*1000+'M&amp;S'!C51</f>
        <v>27450</v>
      </c>
      <c r="U28" s="306">
        <f>'1206 Pedestal'!U154</f>
        <v>0</v>
      </c>
      <c r="V28" s="306">
        <f>'1206 Pedestal'!V154</f>
        <v>0</v>
      </c>
      <c r="W28" s="306">
        <f>'1206 Pedestal'!W154</f>
        <v>0</v>
      </c>
      <c r="X28" s="89">
        <f>'1206 Pedestal'!X154</f>
        <v>0</v>
      </c>
      <c r="Y28" s="845">
        <f>'1206 Pedestal'!Y154</f>
        <v>90</v>
      </c>
      <c r="Z28" s="846">
        <f>'1206 Pedestal'!Z154</f>
        <v>316</v>
      </c>
      <c r="AA28" s="307">
        <f>'1206 Pedestal'!AA154</f>
        <v>0</v>
      </c>
      <c r="AB28" s="307">
        <f>'1206 Pedestal'!AB154</f>
        <v>0</v>
      </c>
      <c r="AC28" s="307">
        <f>'1206 Pedestal'!AC154</f>
        <v>0</v>
      </c>
      <c r="AD28" s="307">
        <f>'1206 Pedestal'!AD154</f>
        <v>0</v>
      </c>
      <c r="AE28" s="307">
        <f>'1206 Pedestal'!AE154</f>
        <v>219.8</v>
      </c>
      <c r="AF28" s="307">
        <f>'1206 Pedestal'!AF154</f>
        <v>108</v>
      </c>
      <c r="AG28" s="307">
        <f>'1206 Pedestal'!AG154</f>
        <v>0</v>
      </c>
      <c r="AH28" s="307">
        <f>'1206 Pedestal'!AH154</f>
        <v>0</v>
      </c>
      <c r="AI28" s="307">
        <f>'1206 Pedestal'!AI154</f>
        <v>0</v>
      </c>
      <c r="AJ28" s="307">
        <f>'1206 Pedestal'!AJ154</f>
        <v>0</v>
      </c>
      <c r="AK28" s="307">
        <f>'1206 Pedestal'!AK154</f>
        <v>0</v>
      </c>
      <c r="AL28" s="307">
        <f>'1206 Pedestal'!AL154</f>
        <v>0</v>
      </c>
      <c r="AM28" s="308"/>
      <c r="AN28" s="7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</row>
    <row r="29" spans="1:65" s="73" customFormat="1" ht="14.1" customHeight="1">
      <c r="A29" s="296">
        <v>20</v>
      </c>
      <c r="B29" s="312"/>
      <c r="C29" s="314" t="s">
        <v>133</v>
      </c>
      <c r="D29" s="297"/>
      <c r="E29" s="297"/>
      <c r="F29" s="299"/>
      <c r="G29" s="300"/>
      <c r="H29" s="300"/>
      <c r="I29" s="300"/>
      <c r="J29" s="300"/>
      <c r="K29" s="301"/>
      <c r="L29" s="302" t="str">
        <f t="shared" si="6"/>
        <v/>
      </c>
      <c r="M29" s="303" t="str">
        <f t="shared" si="0"/>
        <v/>
      </c>
      <c r="N29" s="304">
        <f ca="1" t="shared" si="1"/>
        <v>40471.37188634259</v>
      </c>
      <c r="O29" s="305">
        <f ca="1" t="shared" si="2"/>
        <v>40471.37188634259</v>
      </c>
      <c r="P29" s="305">
        <f ca="1" t="shared" si="3"/>
        <v>40471.37188634259</v>
      </c>
      <c r="Q29" s="305">
        <f ca="1" t="shared" si="4"/>
        <v>40471.37188634259</v>
      </c>
      <c r="R29" s="305">
        <f ca="1" t="shared" si="5"/>
        <v>40471.37188634259</v>
      </c>
      <c r="S29" s="311"/>
      <c r="T29" s="306">
        <f>'1207 Ves Legs'!T154*1000+'M&amp;S'!C58</f>
        <v>3860</v>
      </c>
      <c r="U29" s="306">
        <f>'1207 Ves Legs'!U154</f>
        <v>0</v>
      </c>
      <c r="V29" s="306">
        <f>'1207 Ves Legs'!V154</f>
        <v>0</v>
      </c>
      <c r="W29" s="306">
        <f>'1207 Ves Legs'!W154</f>
        <v>0</v>
      </c>
      <c r="X29" s="89">
        <f>'1207 Ves Legs'!X154</f>
        <v>0</v>
      </c>
      <c r="Y29" s="846">
        <f>'1207 Ves Legs'!Y154</f>
        <v>27.84</v>
      </c>
      <c r="Z29" s="846">
        <f>'1207 Ves Legs'!Z154</f>
        <v>40</v>
      </c>
      <c r="AA29" s="307">
        <f>'1207 Ves Legs'!AA154</f>
        <v>0</v>
      </c>
      <c r="AB29" s="307">
        <f>'1207 Ves Legs'!AB154</f>
        <v>0</v>
      </c>
      <c r="AC29" s="307">
        <f>'1207 Ves Legs'!AC154</f>
        <v>0</v>
      </c>
      <c r="AD29" s="307">
        <f>'1207 Ves Legs'!AD154</f>
        <v>0</v>
      </c>
      <c r="AE29" s="845">
        <f>'1207 Ves Legs'!AE154</f>
        <v>24</v>
      </c>
      <c r="AF29" s="307">
        <f>'1207 Ves Legs'!AF154</f>
        <v>3</v>
      </c>
      <c r="AG29" s="307">
        <f>'1207 Ves Legs'!AG154</f>
        <v>0</v>
      </c>
      <c r="AH29" s="307">
        <f>'1207 Ves Legs'!AH154</f>
        <v>0</v>
      </c>
      <c r="AI29" s="307">
        <f>'1207 Ves Legs'!AI154</f>
        <v>0</v>
      </c>
      <c r="AJ29" s="307">
        <f>'1207 Ves Legs'!AJ154</f>
        <v>0</v>
      </c>
      <c r="AK29" s="307">
        <f>'1207 Ves Legs'!AK154</f>
        <v>0</v>
      </c>
      <c r="AL29" s="307">
        <f>'1207 Ves Legs'!AL154</f>
        <v>0</v>
      </c>
      <c r="AM29" s="308"/>
      <c r="AN29" s="7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</row>
    <row r="30" spans="1:65" s="73" customFormat="1" ht="14.1" customHeight="1">
      <c r="A30" s="296">
        <v>21</v>
      </c>
      <c r="B30" s="297"/>
      <c r="C30" s="314" t="s">
        <v>150</v>
      </c>
      <c r="D30" s="297"/>
      <c r="E30" s="297"/>
      <c r="F30" s="299"/>
      <c r="G30" s="300"/>
      <c r="H30" s="300"/>
      <c r="I30" s="300"/>
      <c r="J30" s="300"/>
      <c r="K30" s="301"/>
      <c r="L30" s="302" t="str">
        <f t="shared" si="6"/>
        <v/>
      </c>
      <c r="M30" s="303" t="str">
        <f t="shared" si="0"/>
        <v/>
      </c>
      <c r="N30" s="304">
        <f ca="1" t="shared" si="1"/>
        <v>40471.37188634259</v>
      </c>
      <c r="O30" s="305">
        <f ca="1" t="shared" si="2"/>
        <v>40471.37188634259</v>
      </c>
      <c r="P30" s="305">
        <f ca="1" t="shared" si="3"/>
        <v>40471.37188634259</v>
      </c>
      <c r="Q30" s="305">
        <f ca="1" t="shared" si="4"/>
        <v>40471.37188634259</v>
      </c>
      <c r="R30" s="305">
        <f ca="1" t="shared" si="5"/>
        <v>40471.37188634259</v>
      </c>
      <c r="S30" s="311"/>
      <c r="T30" s="794">
        <f>'1208  PF4-5 Vert Sup'!T154*1000+'M&amp;S'!C65</f>
        <v>86440</v>
      </c>
      <c r="U30" s="306">
        <f>'1208  PF4-5 Vert Sup'!U154</f>
        <v>0</v>
      </c>
      <c r="V30" s="306">
        <f>'1208  PF4-5 Vert Sup'!V154</f>
        <v>0</v>
      </c>
      <c r="W30" s="306">
        <v>5</v>
      </c>
      <c r="X30" s="89">
        <f>'1208  PF4-5 Vert Sup'!X154</f>
        <v>0</v>
      </c>
      <c r="Y30" s="845">
        <f>'1208  PF4-5 Vert Sup'!Y154</f>
        <v>279.28</v>
      </c>
      <c r="Z30" s="846">
        <f>'1208  PF4-5 Vert Sup'!Z154</f>
        <v>578</v>
      </c>
      <c r="AA30" s="307">
        <f>'1208  PF4-5 Vert Sup'!AA154</f>
        <v>0</v>
      </c>
      <c r="AB30" s="307">
        <f>'1208  PF4-5 Vert Sup'!AB154</f>
        <v>0</v>
      </c>
      <c r="AC30" s="307">
        <f>'1208  PF4-5 Vert Sup'!AC154</f>
        <v>0</v>
      </c>
      <c r="AD30" s="307">
        <f>'1208  PF4-5 Vert Sup'!AD154</f>
        <v>0</v>
      </c>
      <c r="AE30" s="307">
        <f>'1208  PF4-5 Vert Sup'!AE154</f>
        <v>269</v>
      </c>
      <c r="AF30" s="307">
        <f>'1208  PF4-5 Vert Sup'!AF154</f>
        <v>148</v>
      </c>
      <c r="AG30" s="307">
        <f>'1208  PF4-5 Vert Sup'!AG154</f>
        <v>0</v>
      </c>
      <c r="AH30" s="307">
        <f>'1208  PF4-5 Vert Sup'!AH154</f>
        <v>0</v>
      </c>
      <c r="AI30" s="307">
        <f>'1208  PF4-5 Vert Sup'!AI154</f>
        <v>0</v>
      </c>
      <c r="AJ30" s="307">
        <f>'1208  PF4-5 Vert Sup'!AJ154</f>
        <v>0</v>
      </c>
      <c r="AK30" s="307">
        <f>'1208  PF4-5 Vert Sup'!AK154</f>
        <v>0</v>
      </c>
      <c r="AL30" s="307">
        <f>'1208  PF4-5 Vert Sup'!AL154</f>
        <v>0</v>
      </c>
      <c r="AM30" s="308"/>
      <c r="AN30" s="7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</row>
    <row r="31" spans="1:65" s="73" customFormat="1" ht="14.1" customHeight="1">
      <c r="A31" s="296">
        <v>22</v>
      </c>
      <c r="B31" s="312"/>
      <c r="C31" s="314" t="s">
        <v>100</v>
      </c>
      <c r="D31" s="297"/>
      <c r="E31" s="297"/>
      <c r="F31" s="299"/>
      <c r="G31" s="300"/>
      <c r="H31" s="300"/>
      <c r="I31" s="300"/>
      <c r="J31" s="300"/>
      <c r="K31" s="301"/>
      <c r="L31" s="302" t="str">
        <f t="shared" si="6"/>
        <v/>
      </c>
      <c r="M31" s="303" t="str">
        <f t="shared" si="0"/>
        <v/>
      </c>
      <c r="N31" s="304">
        <f ca="1" t="shared" si="1"/>
        <v>40471.37188634259</v>
      </c>
      <c r="O31" s="305">
        <f ca="1" t="shared" si="2"/>
        <v>40471.37188634259</v>
      </c>
      <c r="P31" s="305">
        <f ca="1" t="shared" si="3"/>
        <v>40471.37188634259</v>
      </c>
      <c r="Q31" s="305">
        <f ca="1" t="shared" si="4"/>
        <v>40471.37188634259</v>
      </c>
      <c r="R31" s="305">
        <f ca="1" t="shared" si="5"/>
        <v>40471.37188634259</v>
      </c>
      <c r="S31" s="311"/>
      <c r="T31" s="306">
        <f>'1209  XXX C&amp;S'!T154</f>
        <v>0</v>
      </c>
      <c r="U31" s="306">
        <f>'1209  XXX C&amp;S'!U154</f>
        <v>0</v>
      </c>
      <c r="V31" s="306">
        <f>'1209  XXX C&amp;S'!V154</f>
        <v>0</v>
      </c>
      <c r="W31" s="306">
        <f>'1209  XXX C&amp;S'!W154</f>
        <v>0</v>
      </c>
      <c r="X31" s="89">
        <f>'1209  XXX C&amp;S'!X154</f>
        <v>0</v>
      </c>
      <c r="Y31" s="307">
        <f>'1209  XXX C&amp;S'!Y154</f>
        <v>0</v>
      </c>
      <c r="Z31" s="307">
        <f>'1209  XXX C&amp;S'!Z154</f>
        <v>0</v>
      </c>
      <c r="AA31" s="307">
        <f>'1209  XXX C&amp;S'!AA154</f>
        <v>0</v>
      </c>
      <c r="AB31" s="307">
        <f>'1209  XXX C&amp;S'!AB154</f>
        <v>0</v>
      </c>
      <c r="AC31" s="307">
        <f>'1209  XXX C&amp;S'!AC154</f>
        <v>0</v>
      </c>
      <c r="AD31" s="307">
        <f>'1209  XXX C&amp;S'!AD154</f>
        <v>0</v>
      </c>
      <c r="AE31" s="307">
        <f>'1209  XXX C&amp;S'!AE154</f>
        <v>0</v>
      </c>
      <c r="AF31" s="307">
        <f>'1209  XXX C&amp;S'!AF154</f>
        <v>0</v>
      </c>
      <c r="AG31" s="307">
        <f>'1209  XXX C&amp;S'!AG154</f>
        <v>0</v>
      </c>
      <c r="AH31" s="307">
        <f>'1209  XXX C&amp;S'!AH154</f>
        <v>0</v>
      </c>
      <c r="AI31" s="307">
        <f>'1209  XXX C&amp;S'!AI154</f>
        <v>0</v>
      </c>
      <c r="AJ31" s="307">
        <f>'1209  XXX C&amp;S'!AJ154</f>
        <v>0</v>
      </c>
      <c r="AK31" s="307">
        <f>'1209  XXX C&amp;S'!AK154</f>
        <v>0</v>
      </c>
      <c r="AL31" s="307">
        <f>'1209  XXX C&amp;S'!AL154</f>
        <v>0</v>
      </c>
      <c r="AM31" s="308"/>
      <c r="AN31" s="7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</row>
    <row r="32" spans="1:65" s="73" customFormat="1" ht="14.1" customHeight="1">
      <c r="A32" s="296">
        <v>23</v>
      </c>
      <c r="B32" s="312"/>
      <c r="C32" s="314" t="s">
        <v>101</v>
      </c>
      <c r="D32" s="297"/>
      <c r="E32" s="297"/>
      <c r="F32" s="299"/>
      <c r="G32" s="300"/>
      <c r="H32" s="300"/>
      <c r="I32" s="300"/>
      <c r="J32" s="300"/>
      <c r="K32" s="301"/>
      <c r="L32" s="302" t="str">
        <f t="shared" si="6"/>
        <v/>
      </c>
      <c r="M32" s="303" t="str">
        <f t="shared" si="0"/>
        <v/>
      </c>
      <c r="N32" s="304">
        <f ca="1" t="shared" si="1"/>
        <v>40471.37188634259</v>
      </c>
      <c r="O32" s="305">
        <f ca="1" t="shared" si="2"/>
        <v>40471.37188634259</v>
      </c>
      <c r="P32" s="305">
        <f ca="1" t="shared" si="3"/>
        <v>40471.37188634259</v>
      </c>
      <c r="Q32" s="305">
        <f ca="1" t="shared" si="4"/>
        <v>40471.37188634259</v>
      </c>
      <c r="R32" s="305">
        <f ca="1" t="shared" si="5"/>
        <v>40471.37188634259</v>
      </c>
      <c r="S32" s="311"/>
      <c r="T32" s="306">
        <f>'1220  Misc C&amp;S'!T154</f>
        <v>0</v>
      </c>
      <c r="U32" s="306">
        <f>'1220  Misc C&amp;S'!U154</f>
        <v>0</v>
      </c>
      <c r="V32" s="306">
        <f>'1220  Misc C&amp;S'!V154</f>
        <v>0</v>
      </c>
      <c r="W32" s="306">
        <f>'1220  Misc C&amp;S'!W154</f>
        <v>0</v>
      </c>
      <c r="X32" s="89">
        <f>'1220  Misc C&amp;S'!X154</f>
        <v>0</v>
      </c>
      <c r="Y32" s="307">
        <f>'1220  Misc C&amp;S'!Y154</f>
        <v>0</v>
      </c>
      <c r="Z32" s="307">
        <f>'1220  Misc C&amp;S'!Z154</f>
        <v>22</v>
      </c>
      <c r="AA32" s="307">
        <f>'1220  Misc C&amp;S'!AA154</f>
        <v>0</v>
      </c>
      <c r="AB32" s="307">
        <f>'1220  Misc C&amp;S'!AB154</f>
        <v>0</v>
      </c>
      <c r="AC32" s="307">
        <f>'1220  Misc C&amp;S'!AC154</f>
        <v>0</v>
      </c>
      <c r="AD32" s="307">
        <f>'1220  Misc C&amp;S'!AD154</f>
        <v>0</v>
      </c>
      <c r="AE32" s="307">
        <f>'1220  Misc C&amp;S'!AE154</f>
        <v>924</v>
      </c>
      <c r="AF32" s="307">
        <f>'1220  Misc C&amp;S'!AF154</f>
        <v>0</v>
      </c>
      <c r="AG32" s="307">
        <f>'1220  Misc C&amp;S'!AG154</f>
        <v>0</v>
      </c>
      <c r="AH32" s="307">
        <f>'1220  Misc C&amp;S'!AH154</f>
        <v>0</v>
      </c>
      <c r="AI32" s="307">
        <f>'1220  Misc C&amp;S'!AI154</f>
        <v>0</v>
      </c>
      <c r="AJ32" s="307">
        <f>'1220  Misc C&amp;S'!AJ154</f>
        <v>0</v>
      </c>
      <c r="AK32" s="307">
        <f>'1220  Misc C&amp;S'!AK154</f>
        <v>0</v>
      </c>
      <c r="AL32" s="307">
        <f>'1220  Misc C&amp;S'!AL154</f>
        <v>0</v>
      </c>
      <c r="AM32" s="308"/>
      <c r="AN32" s="7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</row>
    <row r="33" spans="1:65" s="73" customFormat="1" ht="14.1" customHeight="1">
      <c r="A33" s="296">
        <v>24</v>
      </c>
      <c r="B33" s="312"/>
      <c r="C33" s="314"/>
      <c r="D33" s="297"/>
      <c r="E33" s="297"/>
      <c r="F33" s="299"/>
      <c r="G33" s="300"/>
      <c r="H33" s="300"/>
      <c r="I33" s="300"/>
      <c r="J33" s="300"/>
      <c r="K33" s="301"/>
      <c r="L33" s="302" t="str">
        <f t="shared" si="6"/>
        <v/>
      </c>
      <c r="M33" s="303" t="str">
        <f t="shared" si="0"/>
        <v/>
      </c>
      <c r="N33" s="304">
        <f ca="1" t="shared" si="1"/>
        <v>40471.37188634259</v>
      </c>
      <c r="O33" s="305">
        <f ca="1" t="shared" si="2"/>
        <v>40471.37188634259</v>
      </c>
      <c r="P33" s="305">
        <f ca="1" t="shared" si="3"/>
        <v>40471.37188634259</v>
      </c>
      <c r="Q33" s="305">
        <f ca="1" t="shared" si="4"/>
        <v>40471.37188634259</v>
      </c>
      <c r="R33" s="305">
        <f ca="1" t="shared" si="5"/>
        <v>40471.37188634259</v>
      </c>
      <c r="S33" s="311"/>
      <c r="T33" s="306"/>
      <c r="U33" s="306"/>
      <c r="V33" s="306"/>
      <c r="W33" s="306"/>
      <c r="X33" s="89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8"/>
      <c r="AN33" s="7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</row>
    <row r="34" spans="1:65" s="73" customFormat="1" ht="14.1" customHeight="1">
      <c r="A34" s="296">
        <v>25</v>
      </c>
      <c r="B34" s="312"/>
      <c r="C34" s="314"/>
      <c r="D34" s="297"/>
      <c r="E34" s="297"/>
      <c r="F34" s="299"/>
      <c r="G34" s="300"/>
      <c r="H34" s="300"/>
      <c r="I34" s="300"/>
      <c r="J34" s="300"/>
      <c r="K34" s="301"/>
      <c r="L34" s="302" t="str">
        <f t="shared" si="6"/>
        <v/>
      </c>
      <c r="M34" s="303" t="str">
        <f t="shared" si="0"/>
        <v/>
      </c>
      <c r="N34" s="304">
        <f ca="1" t="shared" si="1"/>
        <v>40471.37188634259</v>
      </c>
      <c r="O34" s="305">
        <f ca="1" t="shared" si="2"/>
        <v>40471.37188634259</v>
      </c>
      <c r="P34" s="305">
        <f ca="1" t="shared" si="3"/>
        <v>40471.37188634259</v>
      </c>
      <c r="Q34" s="305">
        <f ca="1" t="shared" si="4"/>
        <v>40471.37188634259</v>
      </c>
      <c r="R34" s="305">
        <f ca="1" t="shared" si="5"/>
        <v>40471.37188634259</v>
      </c>
      <c r="S34" s="311"/>
      <c r="T34" s="306"/>
      <c r="U34" s="306"/>
      <c r="V34" s="306"/>
      <c r="W34" s="306"/>
      <c r="X34" s="89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8"/>
      <c r="AN34" s="7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</row>
    <row r="35" spans="1:65" s="73" customFormat="1" ht="14.1" customHeight="1">
      <c r="A35" s="296">
        <v>26</v>
      </c>
      <c r="B35" s="312"/>
      <c r="C35" s="314"/>
      <c r="D35" s="316"/>
      <c r="E35" s="297"/>
      <c r="F35" s="299"/>
      <c r="G35" s="300"/>
      <c r="H35" s="300"/>
      <c r="I35" s="300"/>
      <c r="J35" s="300"/>
      <c r="K35" s="301"/>
      <c r="L35" s="302" t="str">
        <f t="shared" si="6"/>
        <v/>
      </c>
      <c r="M35" s="303" t="str">
        <f t="shared" si="0"/>
        <v/>
      </c>
      <c r="N35" s="304">
        <f ca="1" t="shared" si="1"/>
        <v>40471.37188634259</v>
      </c>
      <c r="O35" s="305">
        <f ca="1" t="shared" si="2"/>
        <v>40471.37188634259</v>
      </c>
      <c r="P35" s="305">
        <f ca="1" t="shared" si="3"/>
        <v>40471.37188634259</v>
      </c>
      <c r="Q35" s="305">
        <f ca="1" t="shared" si="4"/>
        <v>40471.37188634259</v>
      </c>
      <c r="R35" s="305">
        <f ca="1" t="shared" si="5"/>
        <v>40471.37188634259</v>
      </c>
      <c r="S35" s="311"/>
      <c r="T35" s="306"/>
      <c r="U35" s="306"/>
      <c r="V35" s="306"/>
      <c r="W35" s="306"/>
      <c r="X35" s="89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8"/>
      <c r="AN35" s="7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</row>
    <row r="36" spans="1:65" s="73" customFormat="1" ht="14.1" customHeight="1">
      <c r="A36" s="296">
        <v>27</v>
      </c>
      <c r="B36" s="312"/>
      <c r="C36" s="314"/>
      <c r="D36" s="297"/>
      <c r="E36" s="297"/>
      <c r="F36" s="299"/>
      <c r="G36" s="300"/>
      <c r="H36" s="300"/>
      <c r="I36" s="300"/>
      <c r="J36" s="300"/>
      <c r="K36" s="301"/>
      <c r="L36" s="302" t="str">
        <f t="shared" si="6"/>
        <v/>
      </c>
      <c r="M36" s="303" t="str">
        <f t="shared" si="0"/>
        <v/>
      </c>
      <c r="N36" s="304">
        <f ca="1" t="shared" si="1"/>
        <v>40471.37188634259</v>
      </c>
      <c r="O36" s="305">
        <f ca="1" t="shared" si="2"/>
        <v>40471.37188634259</v>
      </c>
      <c r="P36" s="305">
        <f ca="1" t="shared" si="3"/>
        <v>40471.37188634259</v>
      </c>
      <c r="Q36" s="305">
        <f ca="1" t="shared" si="4"/>
        <v>40471.37188634259</v>
      </c>
      <c r="R36" s="305">
        <f ca="1" t="shared" si="5"/>
        <v>40471.37188634259</v>
      </c>
      <c r="S36" s="311"/>
      <c r="T36" s="306"/>
      <c r="U36" s="306"/>
      <c r="V36" s="306"/>
      <c r="W36" s="306"/>
      <c r="X36" s="89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8"/>
      <c r="AN36" s="7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</row>
    <row r="37" spans="1:65" s="73" customFormat="1" ht="14.1" customHeight="1">
      <c r="A37" s="296">
        <v>28</v>
      </c>
      <c r="B37" s="312"/>
      <c r="C37" s="314"/>
      <c r="D37" s="316"/>
      <c r="E37" s="297"/>
      <c r="F37" s="299"/>
      <c r="G37" s="300"/>
      <c r="H37" s="300"/>
      <c r="I37" s="300"/>
      <c r="J37" s="300"/>
      <c r="K37" s="301"/>
      <c r="L37" s="302" t="str">
        <f t="shared" si="6"/>
        <v/>
      </c>
      <c r="M37" s="303" t="str">
        <f t="shared" si="0"/>
        <v/>
      </c>
      <c r="N37" s="304">
        <f ca="1" t="shared" si="1"/>
        <v>40471.37188634259</v>
      </c>
      <c r="O37" s="305">
        <f ca="1" t="shared" si="2"/>
        <v>40471.37188634259</v>
      </c>
      <c r="P37" s="305">
        <f ca="1" t="shared" si="3"/>
        <v>40471.37188634259</v>
      </c>
      <c r="Q37" s="305">
        <f ca="1" t="shared" si="4"/>
        <v>40471.37188634259</v>
      </c>
      <c r="R37" s="305">
        <f ca="1" t="shared" si="5"/>
        <v>40471.37188634259</v>
      </c>
      <c r="S37" s="311"/>
      <c r="T37" s="306"/>
      <c r="U37" s="306"/>
      <c r="V37" s="306"/>
      <c r="W37" s="306"/>
      <c r="X37" s="89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8"/>
      <c r="AN37" s="7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</row>
    <row r="38" spans="1:65" s="73" customFormat="1" ht="14.1" customHeight="1">
      <c r="A38" s="296">
        <v>29</v>
      </c>
      <c r="B38" s="312"/>
      <c r="C38" s="320"/>
      <c r="D38" s="316"/>
      <c r="E38" s="297"/>
      <c r="F38" s="299"/>
      <c r="G38" s="300"/>
      <c r="H38" s="300"/>
      <c r="I38" s="300"/>
      <c r="J38" s="300"/>
      <c r="K38" s="301"/>
      <c r="L38" s="302" t="str">
        <f t="shared" si="6"/>
        <v/>
      </c>
      <c r="M38" s="303" t="str">
        <f t="shared" si="0"/>
        <v/>
      </c>
      <c r="N38" s="304">
        <f ca="1" t="shared" si="1"/>
        <v>40471.37188634259</v>
      </c>
      <c r="O38" s="305">
        <f ca="1" t="shared" si="2"/>
        <v>40471.37188634259</v>
      </c>
      <c r="P38" s="305">
        <f ca="1" t="shared" si="3"/>
        <v>40471.37188634259</v>
      </c>
      <c r="Q38" s="305">
        <f ca="1" t="shared" si="4"/>
        <v>40471.37188634259</v>
      </c>
      <c r="R38" s="305">
        <f ca="1" t="shared" si="5"/>
        <v>40471.37188634259</v>
      </c>
      <c r="S38" s="311"/>
      <c r="T38" s="306"/>
      <c r="U38" s="306"/>
      <c r="V38" s="306"/>
      <c r="W38" s="306"/>
      <c r="X38" s="89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8"/>
      <c r="AN38" s="7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</row>
    <row r="39" spans="1:65" s="73" customFormat="1" ht="14.1" customHeight="1">
      <c r="A39" s="296">
        <v>30</v>
      </c>
      <c r="B39" s="297"/>
      <c r="C39" s="320"/>
      <c r="D39" s="297"/>
      <c r="E39" s="297"/>
      <c r="F39" s="299"/>
      <c r="G39" s="300"/>
      <c r="H39" s="300"/>
      <c r="I39" s="300"/>
      <c r="J39" s="300"/>
      <c r="K39" s="301"/>
      <c r="L39" s="302" t="str">
        <f t="shared" si="6"/>
        <v/>
      </c>
      <c r="M39" s="303" t="str">
        <f t="shared" si="0"/>
        <v/>
      </c>
      <c r="N39" s="304">
        <f ca="1" t="shared" si="1"/>
        <v>40471.37188634259</v>
      </c>
      <c r="O39" s="305">
        <f ca="1" t="shared" si="2"/>
        <v>40471.37188634259</v>
      </c>
      <c r="P39" s="305">
        <f ca="1" t="shared" si="3"/>
        <v>40471.37188634259</v>
      </c>
      <c r="Q39" s="305">
        <f ca="1" t="shared" si="4"/>
        <v>40471.37188634259</v>
      </c>
      <c r="R39" s="305">
        <f ca="1" t="shared" si="5"/>
        <v>40471.37188634259</v>
      </c>
      <c r="S39" s="311"/>
      <c r="T39" s="306"/>
      <c r="U39" s="306"/>
      <c r="V39" s="306"/>
      <c r="W39" s="306"/>
      <c r="X39" s="89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8"/>
      <c r="AN39" s="7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</row>
    <row r="40" spans="1:65" s="73" customFormat="1" ht="14.1" customHeight="1">
      <c r="A40" s="296">
        <v>31</v>
      </c>
      <c r="B40" s="312"/>
      <c r="C40" s="314"/>
      <c r="D40" s="297"/>
      <c r="E40" s="297"/>
      <c r="F40" s="299"/>
      <c r="G40" s="300"/>
      <c r="H40" s="300"/>
      <c r="I40" s="300"/>
      <c r="J40" s="300"/>
      <c r="K40" s="301"/>
      <c r="L40" s="302" t="str">
        <f t="shared" si="6"/>
        <v/>
      </c>
      <c r="M40" s="303" t="str">
        <f t="shared" si="0"/>
        <v/>
      </c>
      <c r="N40" s="304">
        <f ca="1" t="shared" si="1"/>
        <v>40471.37188634259</v>
      </c>
      <c r="O40" s="305">
        <f ca="1" t="shared" si="2"/>
        <v>40471.37188634259</v>
      </c>
      <c r="P40" s="305">
        <f ca="1" t="shared" si="3"/>
        <v>40471.37188634259</v>
      </c>
      <c r="Q40" s="305">
        <f ca="1" t="shared" si="4"/>
        <v>40471.37188634259</v>
      </c>
      <c r="R40" s="305">
        <f ca="1" t="shared" si="5"/>
        <v>40471.37188634259</v>
      </c>
      <c r="S40" s="311"/>
      <c r="T40" s="306"/>
      <c r="U40" s="306"/>
      <c r="V40" s="306"/>
      <c r="W40" s="306"/>
      <c r="X40" s="89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8"/>
      <c r="AN40" s="7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</row>
    <row r="41" spans="1:65" s="73" customFormat="1" ht="14.1" customHeight="1" hidden="1">
      <c r="A41" s="296">
        <v>32</v>
      </c>
      <c r="B41" s="312"/>
      <c r="C41" s="314"/>
      <c r="D41" s="297"/>
      <c r="E41" s="297"/>
      <c r="F41" s="299"/>
      <c r="G41" s="300"/>
      <c r="H41" s="300"/>
      <c r="I41" s="300"/>
      <c r="J41" s="300"/>
      <c r="K41" s="301"/>
      <c r="L41" s="302" t="str">
        <f t="shared" si="6"/>
        <v/>
      </c>
      <c r="M41" s="303" t="str">
        <f t="shared" si="0"/>
        <v/>
      </c>
      <c r="N41" s="304">
        <f ca="1" t="shared" si="1"/>
        <v>40471.37188634259</v>
      </c>
      <c r="O41" s="305">
        <f ca="1" t="shared" si="2"/>
        <v>40471.37188634259</v>
      </c>
      <c r="P41" s="305">
        <f ca="1" t="shared" si="3"/>
        <v>40471.37188634259</v>
      </c>
      <c r="Q41" s="305">
        <f ca="1" t="shared" si="4"/>
        <v>40471.37188634259</v>
      </c>
      <c r="R41" s="305">
        <f ca="1" t="shared" si="5"/>
        <v>40471.37188634259</v>
      </c>
      <c r="S41" s="311"/>
      <c r="T41" s="306"/>
      <c r="U41" s="306"/>
      <c r="V41" s="306"/>
      <c r="W41" s="306"/>
      <c r="X41" s="89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8"/>
      <c r="AN41" s="7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</row>
    <row r="42" spans="1:65" s="73" customFormat="1" ht="14.1" customHeight="1" hidden="1">
      <c r="A42" s="296">
        <v>33</v>
      </c>
      <c r="B42" s="312"/>
      <c r="C42" s="314"/>
      <c r="D42" s="297"/>
      <c r="E42" s="297"/>
      <c r="F42" s="299"/>
      <c r="G42" s="300"/>
      <c r="H42" s="300"/>
      <c r="I42" s="300"/>
      <c r="J42" s="300"/>
      <c r="K42" s="301"/>
      <c r="L42" s="302" t="str">
        <f t="shared" si="6"/>
        <v/>
      </c>
      <c r="M42" s="303" t="str">
        <f aca="true" t="shared" si="7" ref="M42:M73">IF(F42="","",+L42+(F42*7/5))</f>
        <v/>
      </c>
      <c r="N42" s="304">
        <f aca="true" t="shared" si="8" ref="N42:N73">IF(K42="",NOW(),K42)</f>
        <v>40471.37188634259</v>
      </c>
      <c r="O42" s="305">
        <f aca="true" t="shared" si="9" ref="O42:O73">IF(G42="",NOW(),VLOOKUP(G42,$A$10:$M$152,13))</f>
        <v>40471.37188634259</v>
      </c>
      <c r="P42" s="305">
        <f aca="true" t="shared" si="10" ref="P42:P73">IF(H42="",NOW(),VLOOKUP(H42,$A$10:$M$152,13))</f>
        <v>40471.37188634259</v>
      </c>
      <c r="Q42" s="305">
        <f aca="true" t="shared" si="11" ref="Q42:Q73">IF(I42="",NOW(),VLOOKUP(I42,$A$10:$M$152,13))</f>
        <v>40471.37188634259</v>
      </c>
      <c r="R42" s="305">
        <f aca="true" t="shared" si="12" ref="R42:R73">IF(J42="",NOW(),VLOOKUP(J42,$A$10:$M$152,13))</f>
        <v>40471.37188634259</v>
      </c>
      <c r="S42" s="311"/>
      <c r="T42" s="306"/>
      <c r="U42" s="306"/>
      <c r="V42" s="306"/>
      <c r="W42" s="306"/>
      <c r="X42" s="89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8"/>
      <c r="AN42" s="7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</row>
    <row r="43" spans="1:65" s="73" customFormat="1" ht="14.1" customHeight="1" hidden="1">
      <c r="A43" s="296">
        <v>34</v>
      </c>
      <c r="B43" s="312"/>
      <c r="C43" s="316"/>
      <c r="D43" s="297"/>
      <c r="E43" s="321"/>
      <c r="F43" s="299"/>
      <c r="G43" s="300"/>
      <c r="H43" s="300"/>
      <c r="I43" s="300"/>
      <c r="J43" s="300"/>
      <c r="K43" s="301"/>
      <c r="L43" s="302" t="str">
        <f aca="true" t="shared" si="13" ref="L43:L74">IF(F43="","",IF(K43="",MAX(N43:R43),K43))</f>
        <v/>
      </c>
      <c r="M43" s="303" t="str">
        <f t="shared" si="7"/>
        <v/>
      </c>
      <c r="N43" s="304">
        <f ca="1" t="shared" si="8"/>
        <v>40471.37188634259</v>
      </c>
      <c r="O43" s="305">
        <f ca="1" t="shared" si="9"/>
        <v>40471.37188634259</v>
      </c>
      <c r="P43" s="305">
        <f ca="1" t="shared" si="10"/>
        <v>40471.37188634259</v>
      </c>
      <c r="Q43" s="305">
        <f ca="1" t="shared" si="11"/>
        <v>40471.37188634259</v>
      </c>
      <c r="R43" s="305">
        <f ca="1" t="shared" si="12"/>
        <v>40471.37188634259</v>
      </c>
      <c r="S43" s="311"/>
      <c r="T43" s="306"/>
      <c r="U43" s="306"/>
      <c r="V43" s="306"/>
      <c r="W43" s="306"/>
      <c r="X43" s="89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8"/>
      <c r="AN43" s="7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</row>
    <row r="44" spans="1:65" s="73" customFormat="1" ht="14.1" customHeight="1" hidden="1">
      <c r="A44" s="296">
        <v>35</v>
      </c>
      <c r="B44" s="312"/>
      <c r="C44" s="297"/>
      <c r="D44" s="316"/>
      <c r="E44" s="297"/>
      <c r="F44" s="299"/>
      <c r="G44" s="300"/>
      <c r="H44" s="300"/>
      <c r="I44" s="300"/>
      <c r="J44" s="300"/>
      <c r="K44" s="301"/>
      <c r="L44" s="302" t="str">
        <f t="shared" si="13"/>
        <v/>
      </c>
      <c r="M44" s="303" t="str">
        <f t="shared" si="7"/>
        <v/>
      </c>
      <c r="N44" s="304">
        <f ca="1" t="shared" si="8"/>
        <v>40471.37188634259</v>
      </c>
      <c r="O44" s="305">
        <f ca="1" t="shared" si="9"/>
        <v>40471.37188634259</v>
      </c>
      <c r="P44" s="305">
        <f ca="1" t="shared" si="10"/>
        <v>40471.37188634259</v>
      </c>
      <c r="Q44" s="305">
        <f ca="1" t="shared" si="11"/>
        <v>40471.37188634259</v>
      </c>
      <c r="R44" s="305">
        <f ca="1" t="shared" si="12"/>
        <v>40471.37188634259</v>
      </c>
      <c r="S44" s="311"/>
      <c r="T44" s="306"/>
      <c r="U44" s="306"/>
      <c r="V44" s="306"/>
      <c r="W44" s="306"/>
      <c r="X44" s="89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8"/>
      <c r="AN44" s="7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</row>
    <row r="45" spans="1:65" s="73" customFormat="1" ht="14.1" customHeight="1" hidden="1">
      <c r="A45" s="296">
        <v>36</v>
      </c>
      <c r="B45" s="312"/>
      <c r="C45" s="316"/>
      <c r="D45" s="316"/>
      <c r="E45" s="297"/>
      <c r="F45" s="299"/>
      <c r="G45" s="300"/>
      <c r="H45" s="300"/>
      <c r="I45" s="300"/>
      <c r="J45" s="300"/>
      <c r="K45" s="301"/>
      <c r="L45" s="302" t="str">
        <f t="shared" si="13"/>
        <v/>
      </c>
      <c r="M45" s="303" t="str">
        <f t="shared" si="7"/>
        <v/>
      </c>
      <c r="N45" s="304">
        <f ca="1" t="shared" si="8"/>
        <v>40471.37188634259</v>
      </c>
      <c r="O45" s="305">
        <f ca="1" t="shared" si="9"/>
        <v>40471.37188634259</v>
      </c>
      <c r="P45" s="305">
        <f ca="1" t="shared" si="10"/>
        <v>40471.37188634259</v>
      </c>
      <c r="Q45" s="305">
        <f ca="1" t="shared" si="11"/>
        <v>40471.37188634259</v>
      </c>
      <c r="R45" s="305">
        <f ca="1" t="shared" si="12"/>
        <v>40471.37188634259</v>
      </c>
      <c r="S45" s="311"/>
      <c r="T45" s="306"/>
      <c r="U45" s="306"/>
      <c r="V45" s="306"/>
      <c r="W45" s="306"/>
      <c r="X45" s="89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8"/>
      <c r="AN45" s="7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</row>
    <row r="46" spans="1:65" s="73" customFormat="1" ht="14.1" customHeight="1" hidden="1">
      <c r="A46" s="296">
        <v>37</v>
      </c>
      <c r="B46" s="312"/>
      <c r="C46" s="316"/>
      <c r="D46" s="316"/>
      <c r="E46" s="297"/>
      <c r="F46" s="299"/>
      <c r="G46" s="300"/>
      <c r="H46" s="300"/>
      <c r="I46" s="300"/>
      <c r="J46" s="300"/>
      <c r="K46" s="301"/>
      <c r="L46" s="302" t="str">
        <f t="shared" si="13"/>
        <v/>
      </c>
      <c r="M46" s="303" t="str">
        <f t="shared" si="7"/>
        <v/>
      </c>
      <c r="N46" s="304">
        <f ca="1" t="shared" si="8"/>
        <v>40471.37188634259</v>
      </c>
      <c r="O46" s="305">
        <f ca="1" t="shared" si="9"/>
        <v>40471.37188634259</v>
      </c>
      <c r="P46" s="305">
        <f ca="1" t="shared" si="10"/>
        <v>40471.37188634259</v>
      </c>
      <c r="Q46" s="305">
        <f ca="1" t="shared" si="11"/>
        <v>40471.37188634259</v>
      </c>
      <c r="R46" s="305">
        <f ca="1" t="shared" si="12"/>
        <v>40471.37188634259</v>
      </c>
      <c r="S46" s="311"/>
      <c r="T46" s="306"/>
      <c r="U46" s="306"/>
      <c r="V46" s="306"/>
      <c r="W46" s="306"/>
      <c r="X46" s="89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8"/>
      <c r="AN46" s="7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</row>
    <row r="47" spans="1:65" s="73" customFormat="1" ht="14.1" customHeight="1" hidden="1">
      <c r="A47" s="296">
        <v>38</v>
      </c>
      <c r="B47" s="312"/>
      <c r="C47" s="316"/>
      <c r="D47" s="316"/>
      <c r="E47" s="297"/>
      <c r="F47" s="299"/>
      <c r="G47" s="300"/>
      <c r="H47" s="300"/>
      <c r="I47" s="300"/>
      <c r="J47" s="300"/>
      <c r="K47" s="301"/>
      <c r="L47" s="302" t="str">
        <f t="shared" si="13"/>
        <v/>
      </c>
      <c r="M47" s="303" t="str">
        <f t="shared" si="7"/>
        <v/>
      </c>
      <c r="N47" s="304">
        <f ca="1" t="shared" si="8"/>
        <v>40471.37188634259</v>
      </c>
      <c r="O47" s="305">
        <f ca="1" t="shared" si="9"/>
        <v>40471.37188634259</v>
      </c>
      <c r="P47" s="305">
        <f ca="1" t="shared" si="10"/>
        <v>40471.37188634259</v>
      </c>
      <c r="Q47" s="305">
        <f ca="1" t="shared" si="11"/>
        <v>40471.37188634259</v>
      </c>
      <c r="R47" s="305">
        <f ca="1" t="shared" si="12"/>
        <v>40471.37188634259</v>
      </c>
      <c r="S47" s="311"/>
      <c r="T47" s="306"/>
      <c r="U47" s="306"/>
      <c r="V47" s="306"/>
      <c r="W47" s="306"/>
      <c r="X47" s="89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8"/>
      <c r="AN47" s="7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</row>
    <row r="48" spans="1:65" s="73" customFormat="1" ht="14.1" customHeight="1" hidden="1">
      <c r="A48" s="296">
        <v>39</v>
      </c>
      <c r="B48" s="312"/>
      <c r="C48" s="316"/>
      <c r="D48" s="316"/>
      <c r="E48" s="297"/>
      <c r="F48" s="299"/>
      <c r="G48" s="300"/>
      <c r="H48" s="300"/>
      <c r="I48" s="300"/>
      <c r="J48" s="300"/>
      <c r="K48" s="301"/>
      <c r="L48" s="302" t="str">
        <f t="shared" si="13"/>
        <v/>
      </c>
      <c r="M48" s="303" t="str">
        <f t="shared" si="7"/>
        <v/>
      </c>
      <c r="N48" s="304">
        <f ca="1" t="shared" si="8"/>
        <v>40471.37188634259</v>
      </c>
      <c r="O48" s="305">
        <f ca="1" t="shared" si="9"/>
        <v>40471.37188634259</v>
      </c>
      <c r="P48" s="305">
        <f ca="1" t="shared" si="10"/>
        <v>40471.37188634259</v>
      </c>
      <c r="Q48" s="305">
        <f ca="1" t="shared" si="11"/>
        <v>40471.37188634259</v>
      </c>
      <c r="R48" s="305">
        <f ca="1" t="shared" si="12"/>
        <v>40471.37188634259</v>
      </c>
      <c r="S48" s="311"/>
      <c r="T48" s="306"/>
      <c r="U48" s="306"/>
      <c r="V48" s="306"/>
      <c r="W48" s="306"/>
      <c r="X48" s="89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8"/>
      <c r="AN48" s="7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</row>
    <row r="49" spans="1:65" s="73" customFormat="1" ht="14.1" customHeight="1" hidden="1">
      <c r="A49" s="296">
        <v>40</v>
      </c>
      <c r="B49" s="312"/>
      <c r="C49" s="316"/>
      <c r="D49" s="316"/>
      <c r="E49" s="321"/>
      <c r="F49" s="299"/>
      <c r="G49" s="300"/>
      <c r="H49" s="300"/>
      <c r="I49" s="300"/>
      <c r="J49" s="300"/>
      <c r="K49" s="301"/>
      <c r="L49" s="302" t="str">
        <f t="shared" si="13"/>
        <v/>
      </c>
      <c r="M49" s="303" t="str">
        <f t="shared" si="7"/>
        <v/>
      </c>
      <c r="N49" s="304">
        <f ca="1" t="shared" si="8"/>
        <v>40471.37188634259</v>
      </c>
      <c r="O49" s="305">
        <f ca="1" t="shared" si="9"/>
        <v>40471.37188634259</v>
      </c>
      <c r="P49" s="305">
        <f ca="1" t="shared" si="10"/>
        <v>40471.37188634259</v>
      </c>
      <c r="Q49" s="305">
        <f ca="1" t="shared" si="11"/>
        <v>40471.37188634259</v>
      </c>
      <c r="R49" s="305">
        <f ca="1" t="shared" si="12"/>
        <v>40471.37188634259</v>
      </c>
      <c r="S49" s="311"/>
      <c r="T49" s="306"/>
      <c r="U49" s="306"/>
      <c r="V49" s="306"/>
      <c r="W49" s="306"/>
      <c r="X49" s="89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8"/>
      <c r="AN49" s="7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</row>
    <row r="50" spans="1:65" s="73" customFormat="1" ht="14.1" customHeight="1" hidden="1">
      <c r="A50" s="296">
        <v>41</v>
      </c>
      <c r="B50" s="312"/>
      <c r="C50" s="316"/>
      <c r="D50" s="316"/>
      <c r="E50" s="297"/>
      <c r="F50" s="299"/>
      <c r="G50" s="300"/>
      <c r="H50" s="300"/>
      <c r="I50" s="300"/>
      <c r="J50" s="300"/>
      <c r="K50" s="301"/>
      <c r="L50" s="302" t="str">
        <f t="shared" si="13"/>
        <v/>
      </c>
      <c r="M50" s="303" t="str">
        <f t="shared" si="7"/>
        <v/>
      </c>
      <c r="N50" s="304">
        <f ca="1" t="shared" si="8"/>
        <v>40471.37188634259</v>
      </c>
      <c r="O50" s="305">
        <f ca="1" t="shared" si="9"/>
        <v>40471.37188634259</v>
      </c>
      <c r="P50" s="305">
        <f ca="1" t="shared" si="10"/>
        <v>40471.37188634259</v>
      </c>
      <c r="Q50" s="305">
        <f ca="1" t="shared" si="11"/>
        <v>40471.37188634259</v>
      </c>
      <c r="R50" s="305">
        <f ca="1" t="shared" si="12"/>
        <v>40471.37188634259</v>
      </c>
      <c r="S50" s="311"/>
      <c r="T50" s="306"/>
      <c r="U50" s="306"/>
      <c r="V50" s="306"/>
      <c r="W50" s="306"/>
      <c r="X50" s="89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8"/>
      <c r="AN50" s="7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</row>
    <row r="51" spans="1:65" s="73" customFormat="1" ht="14.1" customHeight="1" hidden="1">
      <c r="A51" s="296">
        <v>42</v>
      </c>
      <c r="B51" s="312"/>
      <c r="C51" s="316"/>
      <c r="D51" s="316"/>
      <c r="E51" s="297"/>
      <c r="F51" s="299"/>
      <c r="G51" s="300"/>
      <c r="H51" s="300"/>
      <c r="I51" s="300"/>
      <c r="J51" s="300"/>
      <c r="K51" s="301"/>
      <c r="L51" s="302" t="str">
        <f t="shared" si="13"/>
        <v/>
      </c>
      <c r="M51" s="303" t="str">
        <f t="shared" si="7"/>
        <v/>
      </c>
      <c r="N51" s="304">
        <f ca="1" t="shared" si="8"/>
        <v>40471.37188634259</v>
      </c>
      <c r="O51" s="305">
        <f ca="1" t="shared" si="9"/>
        <v>40471.37188634259</v>
      </c>
      <c r="P51" s="305">
        <f ca="1" t="shared" si="10"/>
        <v>40471.37188634259</v>
      </c>
      <c r="Q51" s="305">
        <f ca="1" t="shared" si="11"/>
        <v>40471.37188634259</v>
      </c>
      <c r="R51" s="305">
        <f ca="1" t="shared" si="12"/>
        <v>40471.37188634259</v>
      </c>
      <c r="S51" s="311"/>
      <c r="T51" s="306"/>
      <c r="U51" s="306"/>
      <c r="V51" s="306"/>
      <c r="W51" s="306"/>
      <c r="X51" s="89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8"/>
      <c r="AN51" s="7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</row>
    <row r="52" spans="1:65" s="73" customFormat="1" ht="14.1" customHeight="1" hidden="1">
      <c r="A52" s="296">
        <v>43</v>
      </c>
      <c r="B52" s="312"/>
      <c r="C52" s="316"/>
      <c r="D52" s="316"/>
      <c r="E52" s="297"/>
      <c r="F52" s="299"/>
      <c r="G52" s="300"/>
      <c r="H52" s="300"/>
      <c r="I52" s="300"/>
      <c r="J52" s="300"/>
      <c r="K52" s="301"/>
      <c r="L52" s="302" t="str">
        <f t="shared" si="13"/>
        <v/>
      </c>
      <c r="M52" s="303" t="str">
        <f t="shared" si="7"/>
        <v/>
      </c>
      <c r="N52" s="304">
        <f ca="1" t="shared" si="8"/>
        <v>40471.37188634259</v>
      </c>
      <c r="O52" s="305">
        <f ca="1" t="shared" si="9"/>
        <v>40471.37188634259</v>
      </c>
      <c r="P52" s="305">
        <f ca="1" t="shared" si="10"/>
        <v>40471.37188634259</v>
      </c>
      <c r="Q52" s="305">
        <f ca="1" t="shared" si="11"/>
        <v>40471.37188634259</v>
      </c>
      <c r="R52" s="305">
        <f ca="1" t="shared" si="12"/>
        <v>40471.37188634259</v>
      </c>
      <c r="S52" s="311"/>
      <c r="T52" s="306"/>
      <c r="U52" s="306"/>
      <c r="V52" s="306"/>
      <c r="W52" s="306"/>
      <c r="X52" s="89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8"/>
      <c r="AN52" s="7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</row>
    <row r="53" spans="1:65" s="73" customFormat="1" ht="14.1" customHeight="1" hidden="1">
      <c r="A53" s="296">
        <v>44</v>
      </c>
      <c r="B53" s="297"/>
      <c r="C53" s="316"/>
      <c r="D53" s="316"/>
      <c r="E53" s="297"/>
      <c r="F53" s="299"/>
      <c r="G53" s="300"/>
      <c r="H53" s="300"/>
      <c r="I53" s="300"/>
      <c r="J53" s="300"/>
      <c r="K53" s="301"/>
      <c r="L53" s="302" t="str">
        <f t="shared" si="13"/>
        <v/>
      </c>
      <c r="M53" s="303" t="str">
        <f t="shared" si="7"/>
        <v/>
      </c>
      <c r="N53" s="304">
        <f ca="1" t="shared" si="8"/>
        <v>40471.37188634259</v>
      </c>
      <c r="O53" s="305">
        <f ca="1" t="shared" si="9"/>
        <v>40471.37188634259</v>
      </c>
      <c r="P53" s="305">
        <f ca="1" t="shared" si="10"/>
        <v>40471.37188634259</v>
      </c>
      <c r="Q53" s="305">
        <f ca="1" t="shared" si="11"/>
        <v>40471.37188634259</v>
      </c>
      <c r="R53" s="305">
        <f ca="1" t="shared" si="12"/>
        <v>40471.37188634259</v>
      </c>
      <c r="S53" s="311"/>
      <c r="T53" s="306"/>
      <c r="U53" s="306"/>
      <c r="V53" s="306"/>
      <c r="W53" s="306"/>
      <c r="X53" s="89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8"/>
      <c r="AN53" s="7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</row>
    <row r="54" spans="1:65" s="73" customFormat="1" ht="14.1" customHeight="1" hidden="1">
      <c r="A54" s="296">
        <v>45</v>
      </c>
      <c r="B54" s="312"/>
      <c r="C54" s="297"/>
      <c r="D54" s="297"/>
      <c r="E54" s="297"/>
      <c r="F54" s="299"/>
      <c r="G54" s="300"/>
      <c r="H54" s="300"/>
      <c r="I54" s="300"/>
      <c r="J54" s="300"/>
      <c r="K54" s="301"/>
      <c r="L54" s="302" t="str">
        <f t="shared" si="13"/>
        <v/>
      </c>
      <c r="M54" s="303" t="str">
        <f t="shared" si="7"/>
        <v/>
      </c>
      <c r="N54" s="304">
        <f ca="1" t="shared" si="8"/>
        <v>40471.37188634259</v>
      </c>
      <c r="O54" s="305">
        <f ca="1" t="shared" si="9"/>
        <v>40471.37188634259</v>
      </c>
      <c r="P54" s="305">
        <f ca="1" t="shared" si="10"/>
        <v>40471.37188634259</v>
      </c>
      <c r="Q54" s="305">
        <f ca="1" t="shared" si="11"/>
        <v>40471.37188634259</v>
      </c>
      <c r="R54" s="305">
        <f ca="1" t="shared" si="12"/>
        <v>40471.37188634259</v>
      </c>
      <c r="S54" s="311"/>
      <c r="T54" s="306"/>
      <c r="U54" s="306"/>
      <c r="V54" s="306"/>
      <c r="W54" s="306"/>
      <c r="X54" s="89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8"/>
      <c r="AN54" s="7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</row>
    <row r="55" spans="1:65" s="73" customFormat="1" ht="14.1" customHeight="1" hidden="1">
      <c r="A55" s="296">
        <v>46</v>
      </c>
      <c r="B55" s="322"/>
      <c r="C55" s="297"/>
      <c r="D55" s="297"/>
      <c r="E55" s="297"/>
      <c r="F55" s="299"/>
      <c r="G55" s="300"/>
      <c r="H55" s="300"/>
      <c r="I55" s="300"/>
      <c r="J55" s="300"/>
      <c r="K55" s="301"/>
      <c r="L55" s="302" t="str">
        <f t="shared" si="13"/>
        <v/>
      </c>
      <c r="M55" s="303" t="str">
        <f t="shared" si="7"/>
        <v/>
      </c>
      <c r="N55" s="304">
        <f ca="1" t="shared" si="8"/>
        <v>40471.37188634259</v>
      </c>
      <c r="O55" s="305">
        <f ca="1" t="shared" si="9"/>
        <v>40471.37188634259</v>
      </c>
      <c r="P55" s="305">
        <f ca="1" t="shared" si="10"/>
        <v>40471.37188634259</v>
      </c>
      <c r="Q55" s="305">
        <f ca="1" t="shared" si="11"/>
        <v>40471.37188634259</v>
      </c>
      <c r="R55" s="305">
        <f ca="1" t="shared" si="12"/>
        <v>40471.37188634259</v>
      </c>
      <c r="S55" s="315"/>
      <c r="T55" s="306"/>
      <c r="U55" s="306"/>
      <c r="V55" s="306"/>
      <c r="W55" s="306"/>
      <c r="X55" s="89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8"/>
      <c r="AN55" s="79"/>
      <c r="AO55" s="80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</row>
    <row r="56" spans="1:65" s="73" customFormat="1" ht="14.1" customHeight="1" hidden="1">
      <c r="A56" s="296">
        <v>47</v>
      </c>
      <c r="B56" s="322"/>
      <c r="C56" s="316"/>
      <c r="D56" s="297"/>
      <c r="E56" s="315"/>
      <c r="F56" s="299"/>
      <c r="G56" s="300"/>
      <c r="H56" s="300"/>
      <c r="I56" s="300"/>
      <c r="J56" s="300"/>
      <c r="K56" s="301"/>
      <c r="L56" s="302" t="str">
        <f t="shared" si="13"/>
        <v/>
      </c>
      <c r="M56" s="303" t="str">
        <f t="shared" si="7"/>
        <v/>
      </c>
      <c r="N56" s="304">
        <f ca="1" t="shared" si="8"/>
        <v>40471.37188634259</v>
      </c>
      <c r="O56" s="305">
        <f ca="1" t="shared" si="9"/>
        <v>40471.37188634259</v>
      </c>
      <c r="P56" s="305">
        <f ca="1" t="shared" si="10"/>
        <v>40471.37188634259</v>
      </c>
      <c r="Q56" s="305">
        <f ca="1" t="shared" si="11"/>
        <v>40471.37188634259</v>
      </c>
      <c r="R56" s="305">
        <f ca="1" t="shared" si="12"/>
        <v>40471.37188634259</v>
      </c>
      <c r="S56" s="315"/>
      <c r="T56" s="306"/>
      <c r="U56" s="306"/>
      <c r="V56" s="306"/>
      <c r="W56" s="306"/>
      <c r="X56" s="89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8"/>
      <c r="AN56" s="79"/>
      <c r="AO56" s="80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</row>
    <row r="57" spans="1:65" s="73" customFormat="1" ht="14.1" customHeight="1" hidden="1">
      <c r="A57" s="296">
        <v>48</v>
      </c>
      <c r="B57" s="322"/>
      <c r="C57" s="297"/>
      <c r="D57" s="297"/>
      <c r="E57" s="315"/>
      <c r="F57" s="299"/>
      <c r="G57" s="300"/>
      <c r="H57" s="300"/>
      <c r="I57" s="300"/>
      <c r="J57" s="300"/>
      <c r="K57" s="301"/>
      <c r="L57" s="302" t="str">
        <f t="shared" si="13"/>
        <v/>
      </c>
      <c r="M57" s="303" t="str">
        <f t="shared" si="7"/>
        <v/>
      </c>
      <c r="N57" s="304">
        <f ca="1" t="shared" si="8"/>
        <v>40471.37188634259</v>
      </c>
      <c r="O57" s="305">
        <f ca="1" t="shared" si="9"/>
        <v>40471.37188634259</v>
      </c>
      <c r="P57" s="305">
        <f ca="1" t="shared" si="10"/>
        <v>40471.37188634259</v>
      </c>
      <c r="Q57" s="305">
        <f ca="1" t="shared" si="11"/>
        <v>40471.37188634259</v>
      </c>
      <c r="R57" s="305">
        <f ca="1" t="shared" si="12"/>
        <v>40471.37188634259</v>
      </c>
      <c r="S57" s="315"/>
      <c r="T57" s="306"/>
      <c r="U57" s="306"/>
      <c r="V57" s="306"/>
      <c r="W57" s="306"/>
      <c r="X57" s="89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8"/>
      <c r="AN57" s="79"/>
      <c r="AO57" s="80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</row>
    <row r="58" spans="1:65" s="73" customFormat="1" ht="14.1" customHeight="1" hidden="1">
      <c r="A58" s="296">
        <v>49</v>
      </c>
      <c r="B58" s="297"/>
      <c r="C58" s="323"/>
      <c r="D58" s="316"/>
      <c r="E58" s="315"/>
      <c r="F58" s="299"/>
      <c r="G58" s="300"/>
      <c r="H58" s="300"/>
      <c r="I58" s="300"/>
      <c r="J58" s="300"/>
      <c r="K58" s="301"/>
      <c r="L58" s="302" t="str">
        <f t="shared" si="13"/>
        <v/>
      </c>
      <c r="M58" s="303" t="str">
        <f t="shared" si="7"/>
        <v/>
      </c>
      <c r="N58" s="304">
        <f ca="1" t="shared" si="8"/>
        <v>40471.37188634259</v>
      </c>
      <c r="O58" s="305">
        <f ca="1" t="shared" si="9"/>
        <v>40471.37188634259</v>
      </c>
      <c r="P58" s="305">
        <f ca="1" t="shared" si="10"/>
        <v>40471.37188634259</v>
      </c>
      <c r="Q58" s="305">
        <f ca="1" t="shared" si="11"/>
        <v>40471.37188634259</v>
      </c>
      <c r="R58" s="305">
        <f ca="1" t="shared" si="12"/>
        <v>40471.37188634259</v>
      </c>
      <c r="S58" s="315"/>
      <c r="T58" s="306"/>
      <c r="U58" s="306"/>
      <c r="V58" s="306"/>
      <c r="W58" s="306"/>
      <c r="X58" s="89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8"/>
      <c r="AN58" s="79"/>
      <c r="AO58" s="80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</row>
    <row r="59" spans="1:65" s="73" customFormat="1" ht="14.1" customHeight="1" hidden="1">
      <c r="A59" s="296">
        <v>50</v>
      </c>
      <c r="B59" s="312"/>
      <c r="C59" s="316"/>
      <c r="D59" s="297"/>
      <c r="E59" s="315"/>
      <c r="F59" s="299"/>
      <c r="G59" s="300"/>
      <c r="H59" s="300"/>
      <c r="I59" s="300"/>
      <c r="J59" s="300"/>
      <c r="K59" s="301"/>
      <c r="L59" s="302" t="str">
        <f t="shared" si="13"/>
        <v/>
      </c>
      <c r="M59" s="303" t="str">
        <f t="shared" si="7"/>
        <v/>
      </c>
      <c r="N59" s="304">
        <f ca="1" t="shared" si="8"/>
        <v>40471.37188634259</v>
      </c>
      <c r="O59" s="305">
        <f ca="1" t="shared" si="9"/>
        <v>40471.37188634259</v>
      </c>
      <c r="P59" s="305">
        <f ca="1" t="shared" si="10"/>
        <v>40471.37188634259</v>
      </c>
      <c r="Q59" s="305">
        <f ca="1" t="shared" si="11"/>
        <v>40471.37188634259</v>
      </c>
      <c r="R59" s="305">
        <f ca="1" t="shared" si="12"/>
        <v>40471.37188634259</v>
      </c>
      <c r="S59" s="315"/>
      <c r="T59" s="306"/>
      <c r="U59" s="306"/>
      <c r="V59" s="306"/>
      <c r="W59" s="306"/>
      <c r="X59" s="89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8"/>
      <c r="AN59" s="79"/>
      <c r="AO59" s="80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</row>
    <row r="60" spans="1:65" s="73" customFormat="1" ht="14.1" customHeight="1" hidden="1">
      <c r="A60" s="296">
        <v>51</v>
      </c>
      <c r="B60" s="322"/>
      <c r="C60" s="316"/>
      <c r="D60" s="316"/>
      <c r="E60" s="315"/>
      <c r="F60" s="299"/>
      <c r="G60" s="300"/>
      <c r="H60" s="300"/>
      <c r="I60" s="300"/>
      <c r="J60" s="300"/>
      <c r="K60" s="301"/>
      <c r="L60" s="302" t="str">
        <f t="shared" si="13"/>
        <v/>
      </c>
      <c r="M60" s="303" t="str">
        <f t="shared" si="7"/>
        <v/>
      </c>
      <c r="N60" s="304">
        <f ca="1" t="shared" si="8"/>
        <v>40471.37188634259</v>
      </c>
      <c r="O60" s="305">
        <f ca="1" t="shared" si="9"/>
        <v>40471.37188634259</v>
      </c>
      <c r="P60" s="305">
        <f ca="1" t="shared" si="10"/>
        <v>40471.37188634259</v>
      </c>
      <c r="Q60" s="305">
        <f ca="1" t="shared" si="11"/>
        <v>40471.37188634259</v>
      </c>
      <c r="R60" s="305">
        <f ca="1" t="shared" si="12"/>
        <v>40471.37188634259</v>
      </c>
      <c r="S60" s="315"/>
      <c r="T60" s="306"/>
      <c r="U60" s="306"/>
      <c r="V60" s="306"/>
      <c r="W60" s="306"/>
      <c r="X60" s="89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8"/>
      <c r="AN60" s="81"/>
      <c r="AO60" s="80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</row>
    <row r="61" spans="1:65" s="73" customFormat="1" ht="14.1" customHeight="1" hidden="1">
      <c r="A61" s="296">
        <v>52</v>
      </c>
      <c r="B61" s="297"/>
      <c r="C61" s="316"/>
      <c r="D61" s="324"/>
      <c r="E61" s="315"/>
      <c r="F61" s="299"/>
      <c r="G61" s="300"/>
      <c r="H61" s="300"/>
      <c r="I61" s="300"/>
      <c r="J61" s="300"/>
      <c r="K61" s="301"/>
      <c r="L61" s="302" t="str">
        <f t="shared" si="13"/>
        <v/>
      </c>
      <c r="M61" s="303" t="str">
        <f t="shared" si="7"/>
        <v/>
      </c>
      <c r="N61" s="304">
        <f ca="1" t="shared" si="8"/>
        <v>40471.37188634259</v>
      </c>
      <c r="O61" s="305">
        <f ca="1" t="shared" si="9"/>
        <v>40471.37188634259</v>
      </c>
      <c r="P61" s="305">
        <f ca="1" t="shared" si="10"/>
        <v>40471.37188634259</v>
      </c>
      <c r="Q61" s="305">
        <f ca="1" t="shared" si="11"/>
        <v>40471.37188634259</v>
      </c>
      <c r="R61" s="305">
        <f ca="1" t="shared" si="12"/>
        <v>40471.37188634259</v>
      </c>
      <c r="S61" s="315"/>
      <c r="T61" s="306"/>
      <c r="U61" s="306"/>
      <c r="V61" s="306"/>
      <c r="W61" s="306"/>
      <c r="X61" s="89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8"/>
      <c r="AN61" s="77"/>
      <c r="AO61" s="80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</row>
    <row r="62" spans="1:65" s="73" customFormat="1" ht="14.1" customHeight="1" hidden="1">
      <c r="A62" s="296">
        <v>53</v>
      </c>
      <c r="B62" s="297"/>
      <c r="C62" s="316"/>
      <c r="D62" s="316"/>
      <c r="E62" s="315"/>
      <c r="F62" s="299"/>
      <c r="G62" s="300"/>
      <c r="H62" s="300"/>
      <c r="I62" s="300"/>
      <c r="J62" s="300"/>
      <c r="K62" s="301"/>
      <c r="L62" s="302" t="str">
        <f t="shared" si="13"/>
        <v/>
      </c>
      <c r="M62" s="303" t="str">
        <f t="shared" si="7"/>
        <v/>
      </c>
      <c r="N62" s="304">
        <f ca="1" t="shared" si="8"/>
        <v>40471.37188634259</v>
      </c>
      <c r="O62" s="305">
        <f ca="1" t="shared" si="9"/>
        <v>40471.37188634259</v>
      </c>
      <c r="P62" s="305">
        <f ca="1" t="shared" si="10"/>
        <v>40471.37188634259</v>
      </c>
      <c r="Q62" s="305">
        <f ca="1" t="shared" si="11"/>
        <v>40471.37188634259</v>
      </c>
      <c r="R62" s="305">
        <f ca="1" t="shared" si="12"/>
        <v>40471.37188634259</v>
      </c>
      <c r="S62" s="315"/>
      <c r="T62" s="306"/>
      <c r="U62" s="306"/>
      <c r="V62" s="306"/>
      <c r="W62" s="306"/>
      <c r="X62" s="89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8"/>
      <c r="AN62" s="77"/>
      <c r="AO62" s="80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</row>
    <row r="63" spans="1:65" s="73" customFormat="1" ht="14.1" customHeight="1" hidden="1">
      <c r="A63" s="296">
        <v>54</v>
      </c>
      <c r="B63" s="297"/>
      <c r="C63" s="316"/>
      <c r="D63" s="316"/>
      <c r="E63" s="315"/>
      <c r="F63" s="299"/>
      <c r="G63" s="300"/>
      <c r="H63" s="300"/>
      <c r="I63" s="300"/>
      <c r="J63" s="300"/>
      <c r="K63" s="301"/>
      <c r="L63" s="302" t="str">
        <f t="shared" si="13"/>
        <v/>
      </c>
      <c r="M63" s="303" t="str">
        <f t="shared" si="7"/>
        <v/>
      </c>
      <c r="N63" s="304">
        <f ca="1" t="shared" si="8"/>
        <v>40471.37188634259</v>
      </c>
      <c r="O63" s="305">
        <f ca="1" t="shared" si="9"/>
        <v>40471.37188634259</v>
      </c>
      <c r="P63" s="305">
        <f ca="1" t="shared" si="10"/>
        <v>40471.37188634259</v>
      </c>
      <c r="Q63" s="305">
        <f ca="1" t="shared" si="11"/>
        <v>40471.37188634259</v>
      </c>
      <c r="R63" s="305">
        <f ca="1" t="shared" si="12"/>
        <v>40471.37188634259</v>
      </c>
      <c r="S63" s="315"/>
      <c r="T63" s="306"/>
      <c r="U63" s="306"/>
      <c r="V63" s="306"/>
      <c r="W63" s="306"/>
      <c r="X63" s="89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8"/>
      <c r="AN63" s="77"/>
      <c r="AO63" s="80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</row>
    <row r="64" spans="1:65" s="73" customFormat="1" ht="14.1" customHeight="1" hidden="1">
      <c r="A64" s="325">
        <v>55</v>
      </c>
      <c r="B64" s="315"/>
      <c r="C64" s="316"/>
      <c r="D64" s="316"/>
      <c r="E64" s="315"/>
      <c r="F64" s="299"/>
      <c r="G64" s="300"/>
      <c r="H64" s="300"/>
      <c r="I64" s="300"/>
      <c r="J64" s="300"/>
      <c r="K64" s="301"/>
      <c r="L64" s="302" t="str">
        <f t="shared" si="13"/>
        <v/>
      </c>
      <c r="M64" s="303" t="str">
        <f t="shared" si="7"/>
        <v/>
      </c>
      <c r="N64" s="304">
        <f ca="1" t="shared" si="8"/>
        <v>40471.37188634259</v>
      </c>
      <c r="O64" s="305">
        <f ca="1" t="shared" si="9"/>
        <v>40471.37188634259</v>
      </c>
      <c r="P64" s="305">
        <f ca="1" t="shared" si="10"/>
        <v>40471.37188634259</v>
      </c>
      <c r="Q64" s="305">
        <f ca="1" t="shared" si="11"/>
        <v>40471.37188634259</v>
      </c>
      <c r="R64" s="305">
        <f ca="1" t="shared" si="12"/>
        <v>40471.37188634259</v>
      </c>
      <c r="S64" s="315"/>
      <c r="T64" s="306"/>
      <c r="U64" s="306"/>
      <c r="V64" s="306"/>
      <c r="W64" s="306"/>
      <c r="X64" s="89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8"/>
      <c r="AN64" s="77"/>
      <c r="AO64" s="80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</row>
    <row r="65" spans="1:65" s="73" customFormat="1" ht="14.1" customHeight="1" hidden="1">
      <c r="A65" s="325">
        <v>56</v>
      </c>
      <c r="B65" s="315"/>
      <c r="C65" s="316"/>
      <c r="D65" s="316"/>
      <c r="E65" s="315"/>
      <c r="F65" s="299"/>
      <c r="G65" s="300"/>
      <c r="H65" s="300"/>
      <c r="I65" s="300"/>
      <c r="J65" s="300"/>
      <c r="K65" s="301"/>
      <c r="L65" s="302" t="str">
        <f t="shared" si="13"/>
        <v/>
      </c>
      <c r="M65" s="303" t="str">
        <f t="shared" si="7"/>
        <v/>
      </c>
      <c r="N65" s="304">
        <f ca="1" t="shared" si="8"/>
        <v>40471.37188634259</v>
      </c>
      <c r="O65" s="305">
        <f ca="1" t="shared" si="9"/>
        <v>40471.37188634259</v>
      </c>
      <c r="P65" s="305">
        <f ca="1" t="shared" si="10"/>
        <v>40471.37188634259</v>
      </c>
      <c r="Q65" s="305">
        <f ca="1" t="shared" si="11"/>
        <v>40471.37188634259</v>
      </c>
      <c r="R65" s="305">
        <f ca="1" t="shared" si="12"/>
        <v>40471.37188634259</v>
      </c>
      <c r="S65" s="315"/>
      <c r="T65" s="306"/>
      <c r="U65" s="306"/>
      <c r="V65" s="306"/>
      <c r="W65" s="306"/>
      <c r="X65" s="89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8"/>
      <c r="AN65" s="77"/>
      <c r="AO65" s="80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</row>
    <row r="66" spans="1:65" s="73" customFormat="1" ht="14.1" customHeight="1" hidden="1">
      <c r="A66" s="325">
        <v>57</v>
      </c>
      <c r="B66" s="315"/>
      <c r="C66" s="316"/>
      <c r="D66" s="316"/>
      <c r="E66" s="315"/>
      <c r="F66" s="299"/>
      <c r="G66" s="300"/>
      <c r="H66" s="300"/>
      <c r="I66" s="300"/>
      <c r="J66" s="300"/>
      <c r="K66" s="301"/>
      <c r="L66" s="302" t="str">
        <f t="shared" si="13"/>
        <v/>
      </c>
      <c r="M66" s="303" t="str">
        <f t="shared" si="7"/>
        <v/>
      </c>
      <c r="N66" s="304">
        <f ca="1" t="shared" si="8"/>
        <v>40471.37188634259</v>
      </c>
      <c r="O66" s="305">
        <f ca="1" t="shared" si="9"/>
        <v>40471.37188634259</v>
      </c>
      <c r="P66" s="305">
        <f ca="1" t="shared" si="10"/>
        <v>40471.37188634259</v>
      </c>
      <c r="Q66" s="305">
        <f ca="1" t="shared" si="11"/>
        <v>40471.37188634259</v>
      </c>
      <c r="R66" s="305">
        <f ca="1" t="shared" si="12"/>
        <v>40471.37188634259</v>
      </c>
      <c r="S66" s="315"/>
      <c r="T66" s="306"/>
      <c r="U66" s="306"/>
      <c r="V66" s="306"/>
      <c r="W66" s="306"/>
      <c r="X66" s="89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8"/>
      <c r="AN66" s="77"/>
      <c r="AO66" s="80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</row>
    <row r="67" spans="1:65" s="73" customFormat="1" ht="14.1" customHeight="1" hidden="1">
      <c r="A67" s="325">
        <v>58</v>
      </c>
      <c r="B67" s="315"/>
      <c r="C67" s="316"/>
      <c r="D67" s="297"/>
      <c r="E67" s="315"/>
      <c r="F67" s="299"/>
      <c r="G67" s="300"/>
      <c r="H67" s="300"/>
      <c r="I67" s="300"/>
      <c r="J67" s="300"/>
      <c r="K67" s="301"/>
      <c r="L67" s="302" t="str">
        <f t="shared" si="13"/>
        <v/>
      </c>
      <c r="M67" s="303" t="str">
        <f t="shared" si="7"/>
        <v/>
      </c>
      <c r="N67" s="304">
        <f ca="1" t="shared" si="8"/>
        <v>40471.37188634259</v>
      </c>
      <c r="O67" s="305">
        <f ca="1" t="shared" si="9"/>
        <v>40471.37188634259</v>
      </c>
      <c r="P67" s="305">
        <f ca="1" t="shared" si="10"/>
        <v>40471.37188634259</v>
      </c>
      <c r="Q67" s="305">
        <f ca="1" t="shared" si="11"/>
        <v>40471.37188634259</v>
      </c>
      <c r="R67" s="305">
        <f ca="1" t="shared" si="12"/>
        <v>40471.37188634259</v>
      </c>
      <c r="S67" s="315"/>
      <c r="T67" s="306"/>
      <c r="U67" s="306"/>
      <c r="V67" s="306"/>
      <c r="W67" s="306"/>
      <c r="X67" s="89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8"/>
      <c r="AN67" s="77"/>
      <c r="AO67" s="80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</row>
    <row r="68" spans="1:65" s="73" customFormat="1" ht="14.1" customHeight="1" hidden="1">
      <c r="A68" s="325">
        <v>59</v>
      </c>
      <c r="B68" s="315"/>
      <c r="C68" s="316"/>
      <c r="D68" s="297"/>
      <c r="E68" s="315"/>
      <c r="F68" s="299"/>
      <c r="G68" s="300"/>
      <c r="H68" s="300"/>
      <c r="I68" s="300"/>
      <c r="J68" s="300"/>
      <c r="K68" s="301"/>
      <c r="L68" s="302" t="str">
        <f t="shared" si="13"/>
        <v/>
      </c>
      <c r="M68" s="303" t="str">
        <f t="shared" si="7"/>
        <v/>
      </c>
      <c r="N68" s="304">
        <f ca="1" t="shared" si="8"/>
        <v>40471.37188634259</v>
      </c>
      <c r="O68" s="305">
        <f ca="1" t="shared" si="9"/>
        <v>40471.37188634259</v>
      </c>
      <c r="P68" s="305">
        <f ca="1" t="shared" si="10"/>
        <v>40471.37188634259</v>
      </c>
      <c r="Q68" s="305">
        <f ca="1" t="shared" si="11"/>
        <v>40471.37188634259</v>
      </c>
      <c r="R68" s="305">
        <f ca="1" t="shared" si="12"/>
        <v>40471.37188634259</v>
      </c>
      <c r="S68" s="315"/>
      <c r="T68" s="306"/>
      <c r="U68" s="306"/>
      <c r="V68" s="306"/>
      <c r="W68" s="306"/>
      <c r="X68" s="89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8"/>
      <c r="AN68" s="77"/>
      <c r="AO68" s="80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</row>
    <row r="69" spans="1:65" s="73" customFormat="1" ht="14.1" customHeight="1" hidden="1">
      <c r="A69" s="325">
        <v>60</v>
      </c>
      <c r="B69" s="315"/>
      <c r="C69" s="297"/>
      <c r="D69" s="297"/>
      <c r="E69" s="315"/>
      <c r="F69" s="299"/>
      <c r="G69" s="300"/>
      <c r="H69" s="300"/>
      <c r="I69" s="300"/>
      <c r="J69" s="300"/>
      <c r="K69" s="301"/>
      <c r="L69" s="302" t="str">
        <f t="shared" si="13"/>
        <v/>
      </c>
      <c r="M69" s="303" t="str">
        <f t="shared" si="7"/>
        <v/>
      </c>
      <c r="N69" s="304">
        <f ca="1" t="shared" si="8"/>
        <v>40471.37188634259</v>
      </c>
      <c r="O69" s="305">
        <f ca="1" t="shared" si="9"/>
        <v>40471.37188634259</v>
      </c>
      <c r="P69" s="305">
        <f ca="1" t="shared" si="10"/>
        <v>40471.37188634259</v>
      </c>
      <c r="Q69" s="305">
        <f ca="1" t="shared" si="11"/>
        <v>40471.37188634259</v>
      </c>
      <c r="R69" s="305">
        <f ca="1" t="shared" si="12"/>
        <v>40471.37188634259</v>
      </c>
      <c r="S69" s="315"/>
      <c r="T69" s="306"/>
      <c r="U69" s="306"/>
      <c r="V69" s="306"/>
      <c r="W69" s="306"/>
      <c r="X69" s="89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8"/>
      <c r="AN69" s="77"/>
      <c r="AO69" s="80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</row>
    <row r="70" spans="1:65" s="73" customFormat="1" ht="14.1" customHeight="1" hidden="1">
      <c r="A70" s="325">
        <v>61</v>
      </c>
      <c r="B70" s="315"/>
      <c r="C70" s="326"/>
      <c r="D70" s="316"/>
      <c r="E70" s="315"/>
      <c r="F70" s="299"/>
      <c r="G70" s="300"/>
      <c r="H70" s="300"/>
      <c r="I70" s="300"/>
      <c r="J70" s="300"/>
      <c r="K70" s="301"/>
      <c r="L70" s="302" t="str">
        <f t="shared" si="13"/>
        <v/>
      </c>
      <c r="M70" s="303" t="str">
        <f t="shared" si="7"/>
        <v/>
      </c>
      <c r="N70" s="304">
        <f ca="1" t="shared" si="8"/>
        <v>40471.37188634259</v>
      </c>
      <c r="O70" s="305">
        <f ca="1" t="shared" si="9"/>
        <v>40471.37188634259</v>
      </c>
      <c r="P70" s="305">
        <f ca="1" t="shared" si="10"/>
        <v>40471.37188634259</v>
      </c>
      <c r="Q70" s="305">
        <f ca="1" t="shared" si="11"/>
        <v>40471.37188634259</v>
      </c>
      <c r="R70" s="305">
        <f ca="1" t="shared" si="12"/>
        <v>40471.37188634259</v>
      </c>
      <c r="S70" s="315"/>
      <c r="T70" s="306"/>
      <c r="U70" s="306"/>
      <c r="V70" s="306"/>
      <c r="W70" s="306"/>
      <c r="X70" s="89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8"/>
      <c r="AN70" s="77"/>
      <c r="AO70" s="80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</row>
    <row r="71" spans="1:65" s="73" customFormat="1" ht="14.1" customHeight="1" hidden="1">
      <c r="A71" s="325">
        <v>62</v>
      </c>
      <c r="B71" s="315"/>
      <c r="C71" s="316"/>
      <c r="D71" s="297"/>
      <c r="E71" s="315"/>
      <c r="F71" s="299"/>
      <c r="G71" s="300"/>
      <c r="H71" s="300"/>
      <c r="I71" s="300"/>
      <c r="J71" s="300"/>
      <c r="K71" s="301"/>
      <c r="L71" s="302" t="str">
        <f t="shared" si="13"/>
        <v/>
      </c>
      <c r="M71" s="303" t="str">
        <f t="shared" si="7"/>
        <v/>
      </c>
      <c r="N71" s="304">
        <f ca="1" t="shared" si="8"/>
        <v>40471.37188634259</v>
      </c>
      <c r="O71" s="305">
        <f ca="1" t="shared" si="9"/>
        <v>40471.37188634259</v>
      </c>
      <c r="P71" s="305">
        <f ca="1" t="shared" si="10"/>
        <v>40471.37188634259</v>
      </c>
      <c r="Q71" s="305">
        <f ca="1" t="shared" si="11"/>
        <v>40471.37188634259</v>
      </c>
      <c r="R71" s="305">
        <f ca="1" t="shared" si="12"/>
        <v>40471.37188634259</v>
      </c>
      <c r="S71" s="315"/>
      <c r="T71" s="306"/>
      <c r="U71" s="306"/>
      <c r="V71" s="306"/>
      <c r="W71" s="306"/>
      <c r="X71" s="89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8"/>
      <c r="AN71" s="77"/>
      <c r="AO71" s="80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</row>
    <row r="72" spans="1:65" s="73" customFormat="1" ht="14.1" customHeight="1" hidden="1">
      <c r="A72" s="325">
        <v>63</v>
      </c>
      <c r="B72" s="315"/>
      <c r="C72" s="316"/>
      <c r="D72" s="297"/>
      <c r="E72" s="315"/>
      <c r="F72" s="299"/>
      <c r="G72" s="300"/>
      <c r="H72" s="300"/>
      <c r="I72" s="300"/>
      <c r="J72" s="300"/>
      <c r="K72" s="301"/>
      <c r="L72" s="302" t="str">
        <f t="shared" si="13"/>
        <v/>
      </c>
      <c r="M72" s="303" t="str">
        <f t="shared" si="7"/>
        <v/>
      </c>
      <c r="N72" s="304">
        <f ca="1" t="shared" si="8"/>
        <v>40471.37188634259</v>
      </c>
      <c r="O72" s="305">
        <f ca="1" t="shared" si="9"/>
        <v>40471.37188634259</v>
      </c>
      <c r="P72" s="305">
        <f ca="1" t="shared" si="10"/>
        <v>40471.37188634259</v>
      </c>
      <c r="Q72" s="305">
        <f ca="1" t="shared" si="11"/>
        <v>40471.37188634259</v>
      </c>
      <c r="R72" s="305">
        <f ca="1" t="shared" si="12"/>
        <v>40471.37188634259</v>
      </c>
      <c r="S72" s="315"/>
      <c r="T72" s="306"/>
      <c r="U72" s="306"/>
      <c r="V72" s="306"/>
      <c r="W72" s="306"/>
      <c r="X72" s="89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8"/>
      <c r="AN72" s="77"/>
      <c r="AO72" s="80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</row>
    <row r="73" spans="1:65" s="73" customFormat="1" ht="14.1" customHeight="1" hidden="1">
      <c r="A73" s="325">
        <v>64</v>
      </c>
      <c r="B73" s="315"/>
      <c r="C73" s="327"/>
      <c r="D73" s="297"/>
      <c r="E73" s="315"/>
      <c r="F73" s="299"/>
      <c r="G73" s="300"/>
      <c r="H73" s="300"/>
      <c r="I73" s="300"/>
      <c r="J73" s="300"/>
      <c r="K73" s="301"/>
      <c r="L73" s="302" t="str">
        <f t="shared" si="13"/>
        <v/>
      </c>
      <c r="M73" s="303" t="str">
        <f t="shared" si="7"/>
        <v/>
      </c>
      <c r="N73" s="304">
        <f ca="1" t="shared" si="8"/>
        <v>40471.37188634259</v>
      </c>
      <c r="O73" s="305">
        <f ca="1" t="shared" si="9"/>
        <v>40471.37188634259</v>
      </c>
      <c r="P73" s="305">
        <f ca="1" t="shared" si="10"/>
        <v>40471.37188634259</v>
      </c>
      <c r="Q73" s="305">
        <f ca="1" t="shared" si="11"/>
        <v>40471.37188634259</v>
      </c>
      <c r="R73" s="305">
        <f ca="1" t="shared" si="12"/>
        <v>40471.37188634259</v>
      </c>
      <c r="S73" s="315"/>
      <c r="T73" s="306"/>
      <c r="U73" s="306"/>
      <c r="V73" s="306"/>
      <c r="W73" s="306"/>
      <c r="X73" s="89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8"/>
      <c r="AN73" s="77"/>
      <c r="AO73" s="80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</row>
    <row r="74" spans="1:65" s="73" customFormat="1" ht="14.1" customHeight="1" hidden="1">
      <c r="A74" s="325">
        <v>65</v>
      </c>
      <c r="B74" s="315"/>
      <c r="C74" s="315"/>
      <c r="D74" s="315"/>
      <c r="E74" s="315"/>
      <c r="F74" s="299"/>
      <c r="G74" s="300"/>
      <c r="H74" s="300"/>
      <c r="I74" s="300"/>
      <c r="J74" s="300"/>
      <c r="K74" s="301"/>
      <c r="L74" s="302" t="str">
        <f t="shared" si="13"/>
        <v/>
      </c>
      <c r="M74" s="303" t="str">
        <f aca="true" t="shared" si="14" ref="M74:M105">IF(F74="","",+L74+(F74*7/5))</f>
        <v/>
      </c>
      <c r="N74" s="304">
        <f aca="true" t="shared" si="15" ref="N74:N105">IF(K74="",NOW(),K74)</f>
        <v>40471.37188634259</v>
      </c>
      <c r="O74" s="305">
        <f aca="true" t="shared" si="16" ref="O74:O105">IF(G74="",NOW(),VLOOKUP(G74,$A$10:$M$152,13))</f>
        <v>40471.37188634259</v>
      </c>
      <c r="P74" s="305">
        <f aca="true" t="shared" si="17" ref="P74:P105">IF(H74="",NOW(),VLOOKUP(H74,$A$10:$M$152,13))</f>
        <v>40471.37188634259</v>
      </c>
      <c r="Q74" s="305">
        <f aca="true" t="shared" si="18" ref="Q74:Q105">IF(I74="",NOW(),VLOOKUP(I74,$A$10:$M$152,13))</f>
        <v>40471.37188634259</v>
      </c>
      <c r="R74" s="305">
        <f aca="true" t="shared" si="19" ref="R74:R105">IF(J74="",NOW(),VLOOKUP(J74,$A$10:$M$152,13))</f>
        <v>40471.37188634259</v>
      </c>
      <c r="S74" s="315"/>
      <c r="T74" s="306"/>
      <c r="U74" s="306"/>
      <c r="V74" s="306"/>
      <c r="W74" s="306"/>
      <c r="X74" s="89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8"/>
      <c r="AN74" s="77"/>
      <c r="AO74" s="80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</row>
    <row r="75" spans="1:65" s="73" customFormat="1" ht="14.1" customHeight="1" hidden="1">
      <c r="A75" s="325">
        <v>66</v>
      </c>
      <c r="B75" s="315"/>
      <c r="C75" s="315"/>
      <c r="D75" s="315"/>
      <c r="E75" s="315"/>
      <c r="F75" s="299"/>
      <c r="G75" s="300"/>
      <c r="H75" s="300"/>
      <c r="I75" s="300"/>
      <c r="J75" s="300"/>
      <c r="K75" s="301"/>
      <c r="L75" s="302" t="str">
        <f aca="true" t="shared" si="20" ref="L75:L106">IF(F75="","",IF(K75="",MAX(N75:R75),K75))</f>
        <v/>
      </c>
      <c r="M75" s="303" t="str">
        <f t="shared" si="14"/>
        <v/>
      </c>
      <c r="N75" s="304">
        <f ca="1" t="shared" si="15"/>
        <v>40471.37188634259</v>
      </c>
      <c r="O75" s="305">
        <f ca="1" t="shared" si="16"/>
        <v>40471.37188634259</v>
      </c>
      <c r="P75" s="305">
        <f ca="1" t="shared" si="17"/>
        <v>40471.37188634259</v>
      </c>
      <c r="Q75" s="305">
        <f ca="1" t="shared" si="18"/>
        <v>40471.37188634259</v>
      </c>
      <c r="R75" s="305">
        <f ca="1" t="shared" si="19"/>
        <v>40471.37188634259</v>
      </c>
      <c r="S75" s="315"/>
      <c r="T75" s="306"/>
      <c r="U75" s="306"/>
      <c r="V75" s="306"/>
      <c r="W75" s="306"/>
      <c r="X75" s="89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8"/>
      <c r="AN75" s="77"/>
      <c r="AO75" s="80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</row>
    <row r="76" spans="1:65" s="73" customFormat="1" ht="14.1" customHeight="1" hidden="1">
      <c r="A76" s="325">
        <v>67</v>
      </c>
      <c r="B76" s="315"/>
      <c r="C76" s="315"/>
      <c r="D76" s="315"/>
      <c r="E76" s="315"/>
      <c r="F76" s="299"/>
      <c r="G76" s="300"/>
      <c r="H76" s="300"/>
      <c r="I76" s="300"/>
      <c r="J76" s="300"/>
      <c r="K76" s="301"/>
      <c r="L76" s="302" t="str">
        <f t="shared" si="20"/>
        <v/>
      </c>
      <c r="M76" s="303" t="str">
        <f t="shared" si="14"/>
        <v/>
      </c>
      <c r="N76" s="304">
        <f ca="1" t="shared" si="15"/>
        <v>40471.37188634259</v>
      </c>
      <c r="O76" s="305">
        <f ca="1" t="shared" si="16"/>
        <v>40471.37188634259</v>
      </c>
      <c r="P76" s="305">
        <f ca="1" t="shared" si="17"/>
        <v>40471.37188634259</v>
      </c>
      <c r="Q76" s="305">
        <f ca="1" t="shared" si="18"/>
        <v>40471.37188634259</v>
      </c>
      <c r="R76" s="305">
        <f ca="1" t="shared" si="19"/>
        <v>40471.37188634259</v>
      </c>
      <c r="S76" s="315"/>
      <c r="T76" s="306"/>
      <c r="U76" s="306"/>
      <c r="V76" s="306"/>
      <c r="W76" s="306"/>
      <c r="X76" s="89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8"/>
      <c r="AN76" s="77"/>
      <c r="AO76" s="80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</row>
    <row r="77" spans="1:65" s="73" customFormat="1" ht="14.1" customHeight="1" hidden="1">
      <c r="A77" s="325">
        <v>68</v>
      </c>
      <c r="B77" s="315"/>
      <c r="C77" s="315"/>
      <c r="D77" s="315"/>
      <c r="E77" s="315"/>
      <c r="F77" s="299"/>
      <c r="G77" s="300"/>
      <c r="H77" s="300"/>
      <c r="I77" s="300"/>
      <c r="J77" s="300"/>
      <c r="K77" s="301"/>
      <c r="L77" s="302" t="str">
        <f t="shared" si="20"/>
        <v/>
      </c>
      <c r="M77" s="303" t="str">
        <f t="shared" si="14"/>
        <v/>
      </c>
      <c r="N77" s="304">
        <f ca="1" t="shared" si="15"/>
        <v>40471.37188634259</v>
      </c>
      <c r="O77" s="305">
        <f ca="1" t="shared" si="16"/>
        <v>40471.37188634259</v>
      </c>
      <c r="P77" s="305">
        <f ca="1" t="shared" si="17"/>
        <v>40471.37188634259</v>
      </c>
      <c r="Q77" s="305">
        <f ca="1" t="shared" si="18"/>
        <v>40471.37188634259</v>
      </c>
      <c r="R77" s="305">
        <f ca="1" t="shared" si="19"/>
        <v>40471.37188634259</v>
      </c>
      <c r="S77" s="315"/>
      <c r="T77" s="306"/>
      <c r="U77" s="306"/>
      <c r="V77" s="306"/>
      <c r="W77" s="306"/>
      <c r="X77" s="89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8"/>
      <c r="AN77" s="77"/>
      <c r="AO77" s="80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</row>
    <row r="78" spans="1:65" s="73" customFormat="1" ht="14.1" customHeight="1" hidden="1">
      <c r="A78" s="325">
        <v>69</v>
      </c>
      <c r="B78" s="315"/>
      <c r="C78" s="315"/>
      <c r="D78" s="315"/>
      <c r="E78" s="315"/>
      <c r="F78" s="299"/>
      <c r="G78" s="300"/>
      <c r="H78" s="300"/>
      <c r="I78" s="300"/>
      <c r="J78" s="300"/>
      <c r="K78" s="301"/>
      <c r="L78" s="302" t="str">
        <f t="shared" si="20"/>
        <v/>
      </c>
      <c r="M78" s="303" t="str">
        <f t="shared" si="14"/>
        <v/>
      </c>
      <c r="N78" s="304">
        <f ca="1" t="shared" si="15"/>
        <v>40471.37188634259</v>
      </c>
      <c r="O78" s="305">
        <f ca="1" t="shared" si="16"/>
        <v>40471.37188634259</v>
      </c>
      <c r="P78" s="305">
        <f ca="1" t="shared" si="17"/>
        <v>40471.37188634259</v>
      </c>
      <c r="Q78" s="305">
        <f ca="1" t="shared" si="18"/>
        <v>40471.37188634259</v>
      </c>
      <c r="R78" s="305">
        <f ca="1" t="shared" si="19"/>
        <v>40471.37188634259</v>
      </c>
      <c r="S78" s="315"/>
      <c r="T78" s="306"/>
      <c r="U78" s="306"/>
      <c r="V78" s="306"/>
      <c r="W78" s="306"/>
      <c r="X78" s="89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8"/>
      <c r="AN78" s="77"/>
      <c r="AO78" s="80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</row>
    <row r="79" spans="1:65" s="73" customFormat="1" ht="14.1" customHeight="1" hidden="1">
      <c r="A79" s="325">
        <v>70</v>
      </c>
      <c r="B79" s="315"/>
      <c r="C79" s="315"/>
      <c r="D79" s="315"/>
      <c r="E79" s="315"/>
      <c r="F79" s="299"/>
      <c r="G79" s="300"/>
      <c r="H79" s="300"/>
      <c r="I79" s="300"/>
      <c r="J79" s="300"/>
      <c r="K79" s="301"/>
      <c r="L79" s="302" t="str">
        <f t="shared" si="20"/>
        <v/>
      </c>
      <c r="M79" s="303" t="str">
        <f t="shared" si="14"/>
        <v/>
      </c>
      <c r="N79" s="304">
        <f ca="1" t="shared" si="15"/>
        <v>40471.37188634259</v>
      </c>
      <c r="O79" s="305">
        <f ca="1" t="shared" si="16"/>
        <v>40471.37188634259</v>
      </c>
      <c r="P79" s="305">
        <f ca="1" t="shared" si="17"/>
        <v>40471.37188634259</v>
      </c>
      <c r="Q79" s="305">
        <f ca="1" t="shared" si="18"/>
        <v>40471.37188634259</v>
      </c>
      <c r="R79" s="305">
        <f ca="1" t="shared" si="19"/>
        <v>40471.37188634259</v>
      </c>
      <c r="S79" s="315"/>
      <c r="T79" s="306"/>
      <c r="U79" s="306"/>
      <c r="V79" s="306"/>
      <c r="W79" s="306"/>
      <c r="X79" s="89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8"/>
      <c r="AN79" s="77"/>
      <c r="AO79" s="80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</row>
    <row r="80" spans="1:65" s="73" customFormat="1" ht="14.1" customHeight="1" hidden="1">
      <c r="A80" s="325">
        <v>71</v>
      </c>
      <c r="B80" s="315"/>
      <c r="C80" s="315"/>
      <c r="D80" s="315"/>
      <c r="E80" s="315"/>
      <c r="F80" s="299"/>
      <c r="G80" s="300"/>
      <c r="H80" s="300"/>
      <c r="I80" s="300"/>
      <c r="J80" s="300"/>
      <c r="K80" s="301"/>
      <c r="L80" s="302" t="str">
        <f t="shared" si="20"/>
        <v/>
      </c>
      <c r="M80" s="303" t="str">
        <f t="shared" si="14"/>
        <v/>
      </c>
      <c r="N80" s="304">
        <f ca="1" t="shared" si="15"/>
        <v>40471.37188634259</v>
      </c>
      <c r="O80" s="305">
        <f ca="1" t="shared" si="16"/>
        <v>40471.37188634259</v>
      </c>
      <c r="P80" s="305">
        <f ca="1" t="shared" si="17"/>
        <v>40471.37188634259</v>
      </c>
      <c r="Q80" s="305">
        <f ca="1" t="shared" si="18"/>
        <v>40471.37188634259</v>
      </c>
      <c r="R80" s="305">
        <f ca="1" t="shared" si="19"/>
        <v>40471.37188634259</v>
      </c>
      <c r="S80" s="315"/>
      <c r="T80" s="306"/>
      <c r="U80" s="306"/>
      <c r="V80" s="306"/>
      <c r="W80" s="306"/>
      <c r="X80" s="89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8"/>
      <c r="AN80" s="77"/>
      <c r="AO80" s="80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</row>
    <row r="81" spans="1:65" s="73" customFormat="1" ht="14.1" customHeight="1" hidden="1">
      <c r="A81" s="325">
        <v>72</v>
      </c>
      <c r="B81" s="315"/>
      <c r="C81" s="315"/>
      <c r="D81" s="315"/>
      <c r="E81" s="315"/>
      <c r="F81" s="299"/>
      <c r="G81" s="300"/>
      <c r="H81" s="300"/>
      <c r="I81" s="300"/>
      <c r="J81" s="300"/>
      <c r="K81" s="301"/>
      <c r="L81" s="302" t="str">
        <f t="shared" si="20"/>
        <v/>
      </c>
      <c r="M81" s="303" t="str">
        <f t="shared" si="14"/>
        <v/>
      </c>
      <c r="N81" s="304">
        <f ca="1" t="shared" si="15"/>
        <v>40471.37188634259</v>
      </c>
      <c r="O81" s="305">
        <f ca="1" t="shared" si="16"/>
        <v>40471.37188634259</v>
      </c>
      <c r="P81" s="305">
        <f ca="1" t="shared" si="17"/>
        <v>40471.37188634259</v>
      </c>
      <c r="Q81" s="305">
        <f ca="1" t="shared" si="18"/>
        <v>40471.37188634259</v>
      </c>
      <c r="R81" s="305">
        <f ca="1" t="shared" si="19"/>
        <v>40471.37188634259</v>
      </c>
      <c r="S81" s="315"/>
      <c r="T81" s="306"/>
      <c r="U81" s="306"/>
      <c r="V81" s="306"/>
      <c r="W81" s="306"/>
      <c r="X81" s="89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8"/>
      <c r="AN81" s="77"/>
      <c r="AO81" s="80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</row>
    <row r="82" spans="1:65" s="73" customFormat="1" ht="14.1" customHeight="1" hidden="1">
      <c r="A82" s="325">
        <v>73</v>
      </c>
      <c r="B82" s="315"/>
      <c r="C82" s="315"/>
      <c r="D82" s="315"/>
      <c r="E82" s="315"/>
      <c r="F82" s="299"/>
      <c r="G82" s="300"/>
      <c r="H82" s="300"/>
      <c r="I82" s="300"/>
      <c r="J82" s="300"/>
      <c r="K82" s="301"/>
      <c r="L82" s="302" t="str">
        <f t="shared" si="20"/>
        <v/>
      </c>
      <c r="M82" s="303" t="str">
        <f t="shared" si="14"/>
        <v/>
      </c>
      <c r="N82" s="304">
        <f ca="1" t="shared" si="15"/>
        <v>40471.37188634259</v>
      </c>
      <c r="O82" s="305">
        <f ca="1" t="shared" si="16"/>
        <v>40471.37188634259</v>
      </c>
      <c r="P82" s="305">
        <f ca="1" t="shared" si="17"/>
        <v>40471.37188634259</v>
      </c>
      <c r="Q82" s="305">
        <f ca="1" t="shared" si="18"/>
        <v>40471.37188634259</v>
      </c>
      <c r="R82" s="305">
        <f ca="1" t="shared" si="19"/>
        <v>40471.37188634259</v>
      </c>
      <c r="S82" s="315"/>
      <c r="T82" s="306"/>
      <c r="U82" s="306"/>
      <c r="V82" s="306"/>
      <c r="W82" s="306"/>
      <c r="X82" s="89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308"/>
      <c r="AN82" s="77"/>
      <c r="AO82" s="80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</row>
    <row r="83" spans="1:65" s="73" customFormat="1" ht="14.1" customHeight="1" hidden="1">
      <c r="A83" s="325">
        <v>74</v>
      </c>
      <c r="B83" s="315"/>
      <c r="C83" s="315"/>
      <c r="D83" s="315"/>
      <c r="E83" s="315"/>
      <c r="F83" s="299"/>
      <c r="G83" s="300"/>
      <c r="H83" s="300"/>
      <c r="I83" s="300"/>
      <c r="J83" s="300"/>
      <c r="K83" s="301"/>
      <c r="L83" s="302" t="str">
        <f t="shared" si="20"/>
        <v/>
      </c>
      <c r="M83" s="303" t="str">
        <f t="shared" si="14"/>
        <v/>
      </c>
      <c r="N83" s="304">
        <f ca="1" t="shared" si="15"/>
        <v>40471.37188634259</v>
      </c>
      <c r="O83" s="305">
        <f ca="1" t="shared" si="16"/>
        <v>40471.37188634259</v>
      </c>
      <c r="P83" s="305">
        <f ca="1" t="shared" si="17"/>
        <v>40471.37188634259</v>
      </c>
      <c r="Q83" s="305">
        <f ca="1" t="shared" si="18"/>
        <v>40471.37188634259</v>
      </c>
      <c r="R83" s="305">
        <f ca="1" t="shared" si="19"/>
        <v>40471.37188634259</v>
      </c>
      <c r="S83" s="315"/>
      <c r="T83" s="306"/>
      <c r="U83" s="306"/>
      <c r="V83" s="306"/>
      <c r="W83" s="306"/>
      <c r="X83" s="89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8"/>
      <c r="AN83" s="77"/>
      <c r="AO83" s="80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</row>
    <row r="84" spans="1:65" s="73" customFormat="1" ht="14.1" customHeight="1" hidden="1">
      <c r="A84" s="325">
        <v>75</v>
      </c>
      <c r="B84" s="315"/>
      <c r="C84" s="315"/>
      <c r="D84" s="315"/>
      <c r="E84" s="315"/>
      <c r="F84" s="299"/>
      <c r="G84" s="300"/>
      <c r="H84" s="300"/>
      <c r="I84" s="300"/>
      <c r="J84" s="300"/>
      <c r="K84" s="301"/>
      <c r="L84" s="302" t="str">
        <f t="shared" si="20"/>
        <v/>
      </c>
      <c r="M84" s="303" t="str">
        <f t="shared" si="14"/>
        <v/>
      </c>
      <c r="N84" s="304">
        <f ca="1" t="shared" si="15"/>
        <v>40471.37188634259</v>
      </c>
      <c r="O84" s="305">
        <f ca="1" t="shared" si="16"/>
        <v>40471.37188634259</v>
      </c>
      <c r="P84" s="305">
        <f ca="1" t="shared" si="17"/>
        <v>40471.37188634259</v>
      </c>
      <c r="Q84" s="305">
        <f ca="1" t="shared" si="18"/>
        <v>40471.37188634259</v>
      </c>
      <c r="R84" s="305">
        <f ca="1" t="shared" si="19"/>
        <v>40471.37188634259</v>
      </c>
      <c r="S84" s="315"/>
      <c r="T84" s="306"/>
      <c r="U84" s="306"/>
      <c r="V84" s="306"/>
      <c r="W84" s="306"/>
      <c r="X84" s="89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8"/>
      <c r="AN84" s="77"/>
      <c r="AO84" s="80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</row>
    <row r="85" spans="1:65" s="73" customFormat="1" ht="14.1" customHeight="1" hidden="1">
      <c r="A85" s="325">
        <v>76</v>
      </c>
      <c r="B85" s="315"/>
      <c r="C85" s="315"/>
      <c r="D85" s="315"/>
      <c r="E85" s="315"/>
      <c r="F85" s="299"/>
      <c r="G85" s="300"/>
      <c r="H85" s="300"/>
      <c r="I85" s="300"/>
      <c r="J85" s="300"/>
      <c r="K85" s="301"/>
      <c r="L85" s="302" t="str">
        <f t="shared" si="20"/>
        <v/>
      </c>
      <c r="M85" s="303" t="str">
        <f t="shared" si="14"/>
        <v/>
      </c>
      <c r="N85" s="304">
        <f ca="1" t="shared" si="15"/>
        <v>40471.37188634259</v>
      </c>
      <c r="O85" s="305">
        <f ca="1" t="shared" si="16"/>
        <v>40471.37188634259</v>
      </c>
      <c r="P85" s="305">
        <f ca="1" t="shared" si="17"/>
        <v>40471.37188634259</v>
      </c>
      <c r="Q85" s="305">
        <f ca="1" t="shared" si="18"/>
        <v>40471.37188634259</v>
      </c>
      <c r="R85" s="305">
        <f ca="1" t="shared" si="19"/>
        <v>40471.37188634259</v>
      </c>
      <c r="S85" s="315"/>
      <c r="T85" s="306"/>
      <c r="U85" s="306"/>
      <c r="V85" s="306"/>
      <c r="W85" s="306"/>
      <c r="X85" s="89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8"/>
      <c r="AN85" s="77"/>
      <c r="AO85" s="80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</row>
    <row r="86" spans="1:65" s="73" customFormat="1" ht="14.1" customHeight="1" hidden="1">
      <c r="A86" s="325">
        <v>77</v>
      </c>
      <c r="B86" s="315"/>
      <c r="C86" s="315"/>
      <c r="D86" s="315"/>
      <c r="E86" s="315"/>
      <c r="F86" s="299"/>
      <c r="G86" s="300"/>
      <c r="H86" s="300"/>
      <c r="I86" s="300"/>
      <c r="J86" s="300"/>
      <c r="K86" s="301"/>
      <c r="L86" s="302" t="str">
        <f t="shared" si="20"/>
        <v/>
      </c>
      <c r="M86" s="303" t="str">
        <f t="shared" si="14"/>
        <v/>
      </c>
      <c r="N86" s="304">
        <f ca="1" t="shared" si="15"/>
        <v>40471.37188634259</v>
      </c>
      <c r="O86" s="305">
        <f ca="1" t="shared" si="16"/>
        <v>40471.37188634259</v>
      </c>
      <c r="P86" s="305">
        <f ca="1" t="shared" si="17"/>
        <v>40471.37188634259</v>
      </c>
      <c r="Q86" s="305">
        <f ca="1" t="shared" si="18"/>
        <v>40471.37188634259</v>
      </c>
      <c r="R86" s="305">
        <f ca="1" t="shared" si="19"/>
        <v>40471.37188634259</v>
      </c>
      <c r="S86" s="315"/>
      <c r="T86" s="306"/>
      <c r="U86" s="306"/>
      <c r="V86" s="306"/>
      <c r="W86" s="306"/>
      <c r="X86" s="89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8"/>
      <c r="AN86" s="77"/>
      <c r="AO86" s="80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</row>
    <row r="87" spans="1:65" s="73" customFormat="1" ht="14.1" customHeight="1" hidden="1">
      <c r="A87" s="325">
        <v>78</v>
      </c>
      <c r="B87" s="315"/>
      <c r="C87" s="315"/>
      <c r="D87" s="315"/>
      <c r="E87" s="315"/>
      <c r="F87" s="299"/>
      <c r="G87" s="300"/>
      <c r="H87" s="300"/>
      <c r="I87" s="300"/>
      <c r="J87" s="300"/>
      <c r="K87" s="301"/>
      <c r="L87" s="302" t="str">
        <f t="shared" si="20"/>
        <v/>
      </c>
      <c r="M87" s="303" t="str">
        <f t="shared" si="14"/>
        <v/>
      </c>
      <c r="N87" s="304">
        <f ca="1" t="shared" si="15"/>
        <v>40471.37188634259</v>
      </c>
      <c r="O87" s="305">
        <f ca="1" t="shared" si="16"/>
        <v>40471.37188634259</v>
      </c>
      <c r="P87" s="305">
        <f ca="1" t="shared" si="17"/>
        <v>40471.37188634259</v>
      </c>
      <c r="Q87" s="305">
        <f ca="1" t="shared" si="18"/>
        <v>40471.37188634259</v>
      </c>
      <c r="R87" s="305">
        <f ca="1" t="shared" si="19"/>
        <v>40471.37188634259</v>
      </c>
      <c r="S87" s="315"/>
      <c r="T87" s="306"/>
      <c r="U87" s="306"/>
      <c r="V87" s="306"/>
      <c r="W87" s="306"/>
      <c r="X87" s="89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8"/>
      <c r="AN87" s="77"/>
      <c r="AO87" s="80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</row>
    <row r="88" spans="1:65" s="73" customFormat="1" ht="14.1" customHeight="1" hidden="1">
      <c r="A88" s="325">
        <v>79</v>
      </c>
      <c r="B88" s="315"/>
      <c r="C88" s="315"/>
      <c r="D88" s="315"/>
      <c r="E88" s="315"/>
      <c r="F88" s="299"/>
      <c r="G88" s="300"/>
      <c r="H88" s="300"/>
      <c r="I88" s="300"/>
      <c r="J88" s="300"/>
      <c r="K88" s="301"/>
      <c r="L88" s="302" t="str">
        <f t="shared" si="20"/>
        <v/>
      </c>
      <c r="M88" s="303" t="str">
        <f t="shared" si="14"/>
        <v/>
      </c>
      <c r="N88" s="304">
        <f ca="1" t="shared" si="15"/>
        <v>40471.37188634259</v>
      </c>
      <c r="O88" s="305">
        <f ca="1" t="shared" si="16"/>
        <v>40471.37188634259</v>
      </c>
      <c r="P88" s="305">
        <f ca="1" t="shared" si="17"/>
        <v>40471.37188634259</v>
      </c>
      <c r="Q88" s="305">
        <f ca="1" t="shared" si="18"/>
        <v>40471.37188634259</v>
      </c>
      <c r="R88" s="305">
        <f ca="1" t="shared" si="19"/>
        <v>40471.37188634259</v>
      </c>
      <c r="S88" s="315"/>
      <c r="T88" s="306"/>
      <c r="U88" s="306"/>
      <c r="V88" s="306"/>
      <c r="W88" s="306"/>
      <c r="X88" s="89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8"/>
      <c r="AN88" s="77"/>
      <c r="AO88" s="80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</row>
    <row r="89" spans="1:65" s="73" customFormat="1" ht="14.1" customHeight="1" hidden="1">
      <c r="A89" s="325">
        <v>80</v>
      </c>
      <c r="B89" s="315"/>
      <c r="C89" s="315"/>
      <c r="D89" s="315"/>
      <c r="E89" s="315"/>
      <c r="F89" s="299"/>
      <c r="G89" s="300"/>
      <c r="H89" s="300"/>
      <c r="I89" s="300"/>
      <c r="J89" s="300"/>
      <c r="K89" s="301"/>
      <c r="L89" s="302" t="str">
        <f t="shared" si="20"/>
        <v/>
      </c>
      <c r="M89" s="303" t="str">
        <f t="shared" si="14"/>
        <v/>
      </c>
      <c r="N89" s="304">
        <f ca="1" t="shared" si="15"/>
        <v>40471.37188634259</v>
      </c>
      <c r="O89" s="305">
        <f ca="1" t="shared" si="16"/>
        <v>40471.37188634259</v>
      </c>
      <c r="P89" s="305">
        <f ca="1" t="shared" si="17"/>
        <v>40471.37188634259</v>
      </c>
      <c r="Q89" s="305">
        <f ca="1" t="shared" si="18"/>
        <v>40471.37188634259</v>
      </c>
      <c r="R89" s="305">
        <f ca="1" t="shared" si="19"/>
        <v>40471.37188634259</v>
      </c>
      <c r="S89" s="315"/>
      <c r="T89" s="306"/>
      <c r="U89" s="306"/>
      <c r="V89" s="306"/>
      <c r="W89" s="306"/>
      <c r="X89" s="89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8"/>
      <c r="AN89" s="77"/>
      <c r="AO89" s="80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</row>
    <row r="90" spans="1:65" s="73" customFormat="1" ht="14.1" customHeight="1" hidden="1">
      <c r="A90" s="325">
        <v>81</v>
      </c>
      <c r="B90" s="315"/>
      <c r="C90" s="315"/>
      <c r="D90" s="315"/>
      <c r="E90" s="315"/>
      <c r="F90" s="299"/>
      <c r="G90" s="300"/>
      <c r="H90" s="300"/>
      <c r="I90" s="300"/>
      <c r="J90" s="300"/>
      <c r="K90" s="301"/>
      <c r="L90" s="302" t="str">
        <f t="shared" si="20"/>
        <v/>
      </c>
      <c r="M90" s="303" t="str">
        <f t="shared" si="14"/>
        <v/>
      </c>
      <c r="N90" s="304">
        <f ca="1" t="shared" si="15"/>
        <v>40471.37188634259</v>
      </c>
      <c r="O90" s="305">
        <f ca="1" t="shared" si="16"/>
        <v>40471.37188634259</v>
      </c>
      <c r="P90" s="305">
        <f ca="1" t="shared" si="17"/>
        <v>40471.37188634259</v>
      </c>
      <c r="Q90" s="305">
        <f ca="1" t="shared" si="18"/>
        <v>40471.37188634259</v>
      </c>
      <c r="R90" s="305">
        <f ca="1" t="shared" si="19"/>
        <v>40471.37188634259</v>
      </c>
      <c r="S90" s="315"/>
      <c r="T90" s="306"/>
      <c r="U90" s="306"/>
      <c r="V90" s="306"/>
      <c r="W90" s="306"/>
      <c r="X90" s="89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8"/>
      <c r="AN90" s="77"/>
      <c r="AO90" s="80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</row>
    <row r="91" spans="1:65" s="73" customFormat="1" ht="14.1" customHeight="1" hidden="1">
      <c r="A91" s="325">
        <v>82</v>
      </c>
      <c r="B91" s="315"/>
      <c r="C91" s="315"/>
      <c r="D91" s="315"/>
      <c r="E91" s="315"/>
      <c r="F91" s="299"/>
      <c r="G91" s="300"/>
      <c r="H91" s="300"/>
      <c r="I91" s="300"/>
      <c r="J91" s="300"/>
      <c r="K91" s="301"/>
      <c r="L91" s="302" t="str">
        <f t="shared" si="20"/>
        <v/>
      </c>
      <c r="M91" s="303" t="str">
        <f t="shared" si="14"/>
        <v/>
      </c>
      <c r="N91" s="304">
        <f ca="1" t="shared" si="15"/>
        <v>40471.37188634259</v>
      </c>
      <c r="O91" s="305">
        <f ca="1" t="shared" si="16"/>
        <v>40471.37188634259</v>
      </c>
      <c r="P91" s="305">
        <f ca="1" t="shared" si="17"/>
        <v>40471.37188634259</v>
      </c>
      <c r="Q91" s="305">
        <f ca="1" t="shared" si="18"/>
        <v>40471.37188634259</v>
      </c>
      <c r="R91" s="305">
        <f ca="1" t="shared" si="19"/>
        <v>40471.37188634259</v>
      </c>
      <c r="S91" s="315"/>
      <c r="T91" s="306"/>
      <c r="U91" s="306"/>
      <c r="V91" s="306"/>
      <c r="W91" s="306"/>
      <c r="X91" s="89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8"/>
      <c r="AN91" s="77"/>
      <c r="AO91" s="80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</row>
    <row r="92" spans="1:65" s="73" customFormat="1" ht="14.1" customHeight="1" hidden="1">
      <c r="A92" s="325">
        <v>83</v>
      </c>
      <c r="B92" s="315"/>
      <c r="C92" s="315"/>
      <c r="D92" s="315"/>
      <c r="E92" s="315"/>
      <c r="F92" s="299"/>
      <c r="G92" s="300"/>
      <c r="H92" s="300"/>
      <c r="I92" s="300"/>
      <c r="J92" s="300"/>
      <c r="K92" s="301"/>
      <c r="L92" s="302" t="str">
        <f t="shared" si="20"/>
        <v/>
      </c>
      <c r="M92" s="303" t="str">
        <f t="shared" si="14"/>
        <v/>
      </c>
      <c r="N92" s="304">
        <f ca="1" t="shared" si="15"/>
        <v>40471.37188634259</v>
      </c>
      <c r="O92" s="305">
        <f ca="1" t="shared" si="16"/>
        <v>40471.37188634259</v>
      </c>
      <c r="P92" s="305">
        <f ca="1" t="shared" si="17"/>
        <v>40471.37188634259</v>
      </c>
      <c r="Q92" s="305">
        <f ca="1" t="shared" si="18"/>
        <v>40471.37188634259</v>
      </c>
      <c r="R92" s="305">
        <f ca="1" t="shared" si="19"/>
        <v>40471.37188634259</v>
      </c>
      <c r="S92" s="315"/>
      <c r="T92" s="306"/>
      <c r="U92" s="306"/>
      <c r="V92" s="306"/>
      <c r="W92" s="306"/>
      <c r="X92" s="89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8"/>
      <c r="AN92" s="77"/>
      <c r="AO92" s="80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</row>
    <row r="93" spans="1:65" s="73" customFormat="1" ht="14.1" customHeight="1" hidden="1">
      <c r="A93" s="325">
        <v>84</v>
      </c>
      <c r="B93" s="315"/>
      <c r="C93" s="315"/>
      <c r="D93" s="315"/>
      <c r="E93" s="315"/>
      <c r="F93" s="299"/>
      <c r="G93" s="300"/>
      <c r="H93" s="300"/>
      <c r="I93" s="300"/>
      <c r="J93" s="300"/>
      <c r="K93" s="301"/>
      <c r="L93" s="302" t="str">
        <f t="shared" si="20"/>
        <v/>
      </c>
      <c r="M93" s="303" t="str">
        <f t="shared" si="14"/>
        <v/>
      </c>
      <c r="N93" s="304">
        <f ca="1" t="shared" si="15"/>
        <v>40471.37188634259</v>
      </c>
      <c r="O93" s="305">
        <f ca="1" t="shared" si="16"/>
        <v>40471.37188634259</v>
      </c>
      <c r="P93" s="305">
        <f ca="1" t="shared" si="17"/>
        <v>40471.37188634259</v>
      </c>
      <c r="Q93" s="305">
        <f ca="1" t="shared" si="18"/>
        <v>40471.37188634259</v>
      </c>
      <c r="R93" s="305">
        <f ca="1" t="shared" si="19"/>
        <v>40471.37188634259</v>
      </c>
      <c r="S93" s="315"/>
      <c r="T93" s="306"/>
      <c r="U93" s="306"/>
      <c r="V93" s="306"/>
      <c r="W93" s="306"/>
      <c r="X93" s="89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8"/>
      <c r="AN93" s="77"/>
      <c r="AO93" s="80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</row>
    <row r="94" spans="1:65" s="73" customFormat="1" ht="14.1" customHeight="1" hidden="1">
      <c r="A94" s="325">
        <v>85</v>
      </c>
      <c r="B94" s="315"/>
      <c r="C94" s="315"/>
      <c r="D94" s="315"/>
      <c r="E94" s="315"/>
      <c r="F94" s="299"/>
      <c r="G94" s="300"/>
      <c r="H94" s="300"/>
      <c r="I94" s="300"/>
      <c r="J94" s="300"/>
      <c r="K94" s="301"/>
      <c r="L94" s="302" t="str">
        <f t="shared" si="20"/>
        <v/>
      </c>
      <c r="M94" s="303" t="str">
        <f t="shared" si="14"/>
        <v/>
      </c>
      <c r="N94" s="304">
        <f ca="1" t="shared" si="15"/>
        <v>40471.37188634259</v>
      </c>
      <c r="O94" s="305">
        <f ca="1" t="shared" si="16"/>
        <v>40471.37188634259</v>
      </c>
      <c r="P94" s="305">
        <f ca="1" t="shared" si="17"/>
        <v>40471.37188634259</v>
      </c>
      <c r="Q94" s="305">
        <f ca="1" t="shared" si="18"/>
        <v>40471.37188634259</v>
      </c>
      <c r="R94" s="305">
        <f ca="1" t="shared" si="19"/>
        <v>40471.37188634259</v>
      </c>
      <c r="S94" s="315"/>
      <c r="T94" s="306"/>
      <c r="U94" s="306"/>
      <c r="V94" s="306"/>
      <c r="W94" s="306"/>
      <c r="X94" s="89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8"/>
      <c r="AN94" s="77"/>
      <c r="AO94" s="80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</row>
    <row r="95" spans="1:65" s="73" customFormat="1" ht="14.1" customHeight="1" hidden="1">
      <c r="A95" s="325">
        <v>86</v>
      </c>
      <c r="B95" s="315"/>
      <c r="C95" s="315"/>
      <c r="D95" s="315"/>
      <c r="E95" s="315"/>
      <c r="F95" s="299"/>
      <c r="G95" s="300"/>
      <c r="H95" s="300"/>
      <c r="I95" s="300"/>
      <c r="J95" s="300"/>
      <c r="K95" s="301"/>
      <c r="L95" s="302" t="str">
        <f t="shared" si="20"/>
        <v/>
      </c>
      <c r="M95" s="303" t="str">
        <f t="shared" si="14"/>
        <v/>
      </c>
      <c r="N95" s="304">
        <f ca="1" t="shared" si="15"/>
        <v>40471.37188634259</v>
      </c>
      <c r="O95" s="305">
        <f ca="1" t="shared" si="16"/>
        <v>40471.37188634259</v>
      </c>
      <c r="P95" s="305">
        <f ca="1" t="shared" si="17"/>
        <v>40471.37188634259</v>
      </c>
      <c r="Q95" s="305">
        <f ca="1" t="shared" si="18"/>
        <v>40471.37188634259</v>
      </c>
      <c r="R95" s="305">
        <f ca="1" t="shared" si="19"/>
        <v>40471.37188634259</v>
      </c>
      <c r="S95" s="315"/>
      <c r="T95" s="306"/>
      <c r="U95" s="306"/>
      <c r="V95" s="306"/>
      <c r="W95" s="306"/>
      <c r="X95" s="89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8"/>
      <c r="AN95" s="77"/>
      <c r="AO95" s="80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</row>
    <row r="96" spans="1:65" s="73" customFormat="1" ht="14.1" customHeight="1" hidden="1">
      <c r="A96" s="325">
        <v>87</v>
      </c>
      <c r="B96" s="297"/>
      <c r="C96" s="315"/>
      <c r="D96" s="315"/>
      <c r="E96" s="315"/>
      <c r="F96" s="299"/>
      <c r="G96" s="300"/>
      <c r="H96" s="300"/>
      <c r="I96" s="300"/>
      <c r="J96" s="300"/>
      <c r="K96" s="301"/>
      <c r="L96" s="302" t="str">
        <f t="shared" si="20"/>
        <v/>
      </c>
      <c r="M96" s="303" t="str">
        <f t="shared" si="14"/>
        <v/>
      </c>
      <c r="N96" s="304">
        <f ca="1" t="shared" si="15"/>
        <v>40471.37188634259</v>
      </c>
      <c r="O96" s="305">
        <f ca="1" t="shared" si="16"/>
        <v>40471.37188634259</v>
      </c>
      <c r="P96" s="305">
        <f ca="1" t="shared" si="17"/>
        <v>40471.37188634259</v>
      </c>
      <c r="Q96" s="305">
        <f ca="1" t="shared" si="18"/>
        <v>40471.37188634259</v>
      </c>
      <c r="R96" s="305">
        <f ca="1" t="shared" si="19"/>
        <v>40471.37188634259</v>
      </c>
      <c r="S96" s="315"/>
      <c r="T96" s="306"/>
      <c r="U96" s="306"/>
      <c r="V96" s="306"/>
      <c r="W96" s="306"/>
      <c r="X96" s="89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8"/>
      <c r="AN96" s="77"/>
      <c r="AO96" s="80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</row>
    <row r="97" spans="1:65" s="73" customFormat="1" ht="14.1" customHeight="1" hidden="1">
      <c r="A97" s="325">
        <v>88</v>
      </c>
      <c r="B97" s="297"/>
      <c r="C97" s="315"/>
      <c r="D97" s="315"/>
      <c r="E97" s="315"/>
      <c r="F97" s="299"/>
      <c r="G97" s="300"/>
      <c r="H97" s="300"/>
      <c r="I97" s="300"/>
      <c r="J97" s="300"/>
      <c r="K97" s="301"/>
      <c r="L97" s="302" t="str">
        <f t="shared" si="20"/>
        <v/>
      </c>
      <c r="M97" s="303" t="str">
        <f t="shared" si="14"/>
        <v/>
      </c>
      <c r="N97" s="304">
        <f ca="1" t="shared" si="15"/>
        <v>40471.37188634259</v>
      </c>
      <c r="O97" s="305">
        <f ca="1" t="shared" si="16"/>
        <v>40471.37188634259</v>
      </c>
      <c r="P97" s="305">
        <f ca="1" t="shared" si="17"/>
        <v>40471.37188634259</v>
      </c>
      <c r="Q97" s="305">
        <f ca="1" t="shared" si="18"/>
        <v>40471.37188634259</v>
      </c>
      <c r="R97" s="305">
        <f ca="1" t="shared" si="19"/>
        <v>40471.37188634259</v>
      </c>
      <c r="S97" s="315"/>
      <c r="T97" s="306"/>
      <c r="U97" s="306"/>
      <c r="V97" s="306"/>
      <c r="W97" s="306"/>
      <c r="X97" s="89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8"/>
      <c r="AN97" s="77"/>
      <c r="AO97" s="80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</row>
    <row r="98" spans="1:65" s="73" customFormat="1" ht="14.1" customHeight="1" hidden="1">
      <c r="A98" s="325">
        <v>89</v>
      </c>
      <c r="B98" s="297"/>
      <c r="C98" s="315"/>
      <c r="D98" s="315"/>
      <c r="E98" s="315"/>
      <c r="F98" s="299"/>
      <c r="G98" s="300"/>
      <c r="H98" s="300"/>
      <c r="I98" s="300"/>
      <c r="J98" s="300"/>
      <c r="K98" s="301"/>
      <c r="L98" s="302" t="str">
        <f t="shared" si="20"/>
        <v/>
      </c>
      <c r="M98" s="303" t="str">
        <f t="shared" si="14"/>
        <v/>
      </c>
      <c r="N98" s="304">
        <f ca="1" t="shared" si="15"/>
        <v>40471.37188634259</v>
      </c>
      <c r="O98" s="305">
        <f ca="1" t="shared" si="16"/>
        <v>40471.37188634259</v>
      </c>
      <c r="P98" s="305">
        <f ca="1" t="shared" si="17"/>
        <v>40471.37188634259</v>
      </c>
      <c r="Q98" s="305">
        <f ca="1" t="shared" si="18"/>
        <v>40471.37188634259</v>
      </c>
      <c r="R98" s="305">
        <f ca="1" t="shared" si="19"/>
        <v>40471.37188634259</v>
      </c>
      <c r="S98" s="315"/>
      <c r="T98" s="306"/>
      <c r="U98" s="306"/>
      <c r="V98" s="306"/>
      <c r="W98" s="306"/>
      <c r="X98" s="89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308"/>
      <c r="AN98" s="77"/>
      <c r="AO98" s="80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</row>
    <row r="99" spans="1:65" s="73" customFormat="1" ht="14.1" customHeight="1" hidden="1">
      <c r="A99" s="325">
        <v>90</v>
      </c>
      <c r="B99" s="297"/>
      <c r="C99" s="315"/>
      <c r="D99" s="315"/>
      <c r="E99" s="315"/>
      <c r="F99" s="299"/>
      <c r="G99" s="300"/>
      <c r="H99" s="300"/>
      <c r="I99" s="300"/>
      <c r="J99" s="300"/>
      <c r="K99" s="301"/>
      <c r="L99" s="302" t="str">
        <f t="shared" si="20"/>
        <v/>
      </c>
      <c r="M99" s="303" t="str">
        <f t="shared" si="14"/>
        <v/>
      </c>
      <c r="N99" s="304">
        <f ca="1" t="shared" si="15"/>
        <v>40471.37188634259</v>
      </c>
      <c r="O99" s="305">
        <f ca="1" t="shared" si="16"/>
        <v>40471.37188634259</v>
      </c>
      <c r="P99" s="305">
        <f ca="1" t="shared" si="17"/>
        <v>40471.37188634259</v>
      </c>
      <c r="Q99" s="305">
        <f ca="1" t="shared" si="18"/>
        <v>40471.37188634259</v>
      </c>
      <c r="R99" s="305">
        <f ca="1" t="shared" si="19"/>
        <v>40471.37188634259</v>
      </c>
      <c r="S99" s="315"/>
      <c r="T99" s="306"/>
      <c r="U99" s="306"/>
      <c r="V99" s="306"/>
      <c r="W99" s="306"/>
      <c r="X99" s="89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8"/>
      <c r="AN99" s="77"/>
      <c r="AO99" s="80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</row>
    <row r="100" spans="1:65" s="73" customFormat="1" ht="14.1" customHeight="1" hidden="1">
      <c r="A100" s="325">
        <v>91</v>
      </c>
      <c r="B100" s="297"/>
      <c r="C100" s="315"/>
      <c r="D100" s="315"/>
      <c r="E100" s="315"/>
      <c r="F100" s="299"/>
      <c r="G100" s="300"/>
      <c r="H100" s="300"/>
      <c r="I100" s="300"/>
      <c r="J100" s="300"/>
      <c r="K100" s="301"/>
      <c r="L100" s="302" t="str">
        <f t="shared" si="20"/>
        <v/>
      </c>
      <c r="M100" s="303" t="str">
        <f t="shared" si="14"/>
        <v/>
      </c>
      <c r="N100" s="304">
        <f ca="1" t="shared" si="15"/>
        <v>40471.37188634259</v>
      </c>
      <c r="O100" s="305">
        <f ca="1" t="shared" si="16"/>
        <v>40471.37188634259</v>
      </c>
      <c r="P100" s="305">
        <f ca="1" t="shared" si="17"/>
        <v>40471.37188634259</v>
      </c>
      <c r="Q100" s="305">
        <f ca="1" t="shared" si="18"/>
        <v>40471.37188634259</v>
      </c>
      <c r="R100" s="305">
        <f ca="1" t="shared" si="19"/>
        <v>40471.37188634259</v>
      </c>
      <c r="S100" s="315"/>
      <c r="T100" s="306"/>
      <c r="U100" s="306"/>
      <c r="V100" s="306"/>
      <c r="W100" s="306"/>
      <c r="X100" s="89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8"/>
      <c r="AN100" s="77"/>
      <c r="AO100" s="80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</row>
    <row r="101" spans="1:65" s="73" customFormat="1" ht="14.1" customHeight="1" hidden="1">
      <c r="A101" s="325">
        <v>92</v>
      </c>
      <c r="B101" s="297"/>
      <c r="C101" s="315"/>
      <c r="D101" s="315"/>
      <c r="E101" s="315"/>
      <c r="F101" s="299"/>
      <c r="G101" s="300"/>
      <c r="H101" s="300"/>
      <c r="I101" s="300"/>
      <c r="J101" s="300"/>
      <c r="K101" s="301"/>
      <c r="L101" s="302" t="str">
        <f t="shared" si="20"/>
        <v/>
      </c>
      <c r="M101" s="303" t="str">
        <f t="shared" si="14"/>
        <v/>
      </c>
      <c r="N101" s="304">
        <f ca="1" t="shared" si="15"/>
        <v>40471.37188634259</v>
      </c>
      <c r="O101" s="305">
        <f ca="1" t="shared" si="16"/>
        <v>40471.37188634259</v>
      </c>
      <c r="P101" s="305">
        <f ca="1" t="shared" si="17"/>
        <v>40471.37188634259</v>
      </c>
      <c r="Q101" s="305">
        <f ca="1" t="shared" si="18"/>
        <v>40471.37188634259</v>
      </c>
      <c r="R101" s="305">
        <f ca="1" t="shared" si="19"/>
        <v>40471.37188634259</v>
      </c>
      <c r="S101" s="315"/>
      <c r="T101" s="306"/>
      <c r="U101" s="306"/>
      <c r="V101" s="306"/>
      <c r="W101" s="306"/>
      <c r="X101" s="89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8"/>
      <c r="AN101" s="77"/>
      <c r="AO101" s="80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</row>
    <row r="102" spans="1:65" s="73" customFormat="1" ht="14.1" customHeight="1" hidden="1">
      <c r="A102" s="325">
        <v>93</v>
      </c>
      <c r="B102" s="297"/>
      <c r="C102" s="315"/>
      <c r="D102" s="315"/>
      <c r="E102" s="315"/>
      <c r="F102" s="299"/>
      <c r="G102" s="300"/>
      <c r="H102" s="300"/>
      <c r="I102" s="300"/>
      <c r="J102" s="300"/>
      <c r="K102" s="301"/>
      <c r="L102" s="302" t="str">
        <f t="shared" si="20"/>
        <v/>
      </c>
      <c r="M102" s="303" t="str">
        <f t="shared" si="14"/>
        <v/>
      </c>
      <c r="N102" s="304">
        <f ca="1" t="shared" si="15"/>
        <v>40471.37188634259</v>
      </c>
      <c r="O102" s="305">
        <f ca="1" t="shared" si="16"/>
        <v>40471.37188634259</v>
      </c>
      <c r="P102" s="305">
        <f ca="1" t="shared" si="17"/>
        <v>40471.37188634259</v>
      </c>
      <c r="Q102" s="305">
        <f ca="1" t="shared" si="18"/>
        <v>40471.37188634259</v>
      </c>
      <c r="R102" s="305">
        <f ca="1" t="shared" si="19"/>
        <v>40471.37188634259</v>
      </c>
      <c r="S102" s="315"/>
      <c r="T102" s="306"/>
      <c r="U102" s="306"/>
      <c r="V102" s="306"/>
      <c r="W102" s="306"/>
      <c r="X102" s="89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8"/>
      <c r="AN102" s="77"/>
      <c r="AO102" s="80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</row>
    <row r="103" spans="1:65" s="73" customFormat="1" ht="14.1" customHeight="1" hidden="1">
      <c r="A103" s="325">
        <v>94</v>
      </c>
      <c r="B103" s="297"/>
      <c r="C103" s="315"/>
      <c r="D103" s="315"/>
      <c r="E103" s="315"/>
      <c r="F103" s="299"/>
      <c r="G103" s="300"/>
      <c r="H103" s="300"/>
      <c r="I103" s="300"/>
      <c r="J103" s="300"/>
      <c r="K103" s="301"/>
      <c r="L103" s="302" t="str">
        <f t="shared" si="20"/>
        <v/>
      </c>
      <c r="M103" s="303" t="str">
        <f t="shared" si="14"/>
        <v/>
      </c>
      <c r="N103" s="304">
        <f ca="1" t="shared" si="15"/>
        <v>40471.37188634259</v>
      </c>
      <c r="O103" s="305">
        <f ca="1" t="shared" si="16"/>
        <v>40471.37188634259</v>
      </c>
      <c r="P103" s="305">
        <f ca="1" t="shared" si="17"/>
        <v>40471.37188634259</v>
      </c>
      <c r="Q103" s="305">
        <f ca="1" t="shared" si="18"/>
        <v>40471.37188634259</v>
      </c>
      <c r="R103" s="305">
        <f ca="1" t="shared" si="19"/>
        <v>40471.37188634259</v>
      </c>
      <c r="S103" s="315"/>
      <c r="T103" s="306"/>
      <c r="U103" s="306"/>
      <c r="V103" s="306"/>
      <c r="W103" s="306"/>
      <c r="X103" s="89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8"/>
      <c r="AN103" s="77"/>
      <c r="AO103" s="80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</row>
    <row r="104" spans="1:65" s="73" customFormat="1" ht="14.1" customHeight="1" hidden="1">
      <c r="A104" s="325">
        <v>95</v>
      </c>
      <c r="B104" s="297"/>
      <c r="C104" s="315"/>
      <c r="D104" s="315"/>
      <c r="E104" s="315"/>
      <c r="F104" s="299"/>
      <c r="G104" s="300"/>
      <c r="H104" s="300"/>
      <c r="I104" s="300"/>
      <c r="J104" s="300"/>
      <c r="K104" s="301"/>
      <c r="L104" s="302" t="str">
        <f t="shared" si="20"/>
        <v/>
      </c>
      <c r="M104" s="303" t="str">
        <f t="shared" si="14"/>
        <v/>
      </c>
      <c r="N104" s="304">
        <f ca="1" t="shared" si="15"/>
        <v>40471.37188634259</v>
      </c>
      <c r="O104" s="305">
        <f ca="1" t="shared" si="16"/>
        <v>40471.37188634259</v>
      </c>
      <c r="P104" s="305">
        <f ca="1" t="shared" si="17"/>
        <v>40471.37188634259</v>
      </c>
      <c r="Q104" s="305">
        <f ca="1" t="shared" si="18"/>
        <v>40471.37188634259</v>
      </c>
      <c r="R104" s="305">
        <f ca="1" t="shared" si="19"/>
        <v>40471.37188634259</v>
      </c>
      <c r="S104" s="315"/>
      <c r="T104" s="306"/>
      <c r="U104" s="306"/>
      <c r="V104" s="306"/>
      <c r="W104" s="306"/>
      <c r="X104" s="89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8"/>
      <c r="AN104" s="77"/>
      <c r="AO104" s="80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</row>
    <row r="105" spans="1:65" s="73" customFormat="1" ht="14.1" customHeight="1" hidden="1">
      <c r="A105" s="325">
        <v>96</v>
      </c>
      <c r="B105" s="297"/>
      <c r="C105" s="315"/>
      <c r="D105" s="315"/>
      <c r="E105" s="315"/>
      <c r="F105" s="299"/>
      <c r="G105" s="300"/>
      <c r="H105" s="300"/>
      <c r="I105" s="300"/>
      <c r="J105" s="300"/>
      <c r="K105" s="301"/>
      <c r="L105" s="302" t="str">
        <f t="shared" si="20"/>
        <v/>
      </c>
      <c r="M105" s="303" t="str">
        <f t="shared" si="14"/>
        <v/>
      </c>
      <c r="N105" s="304">
        <f ca="1" t="shared" si="15"/>
        <v>40471.37188634259</v>
      </c>
      <c r="O105" s="305">
        <f ca="1" t="shared" si="16"/>
        <v>40471.37188634259</v>
      </c>
      <c r="P105" s="305">
        <f ca="1" t="shared" si="17"/>
        <v>40471.37188634259</v>
      </c>
      <c r="Q105" s="305">
        <f ca="1" t="shared" si="18"/>
        <v>40471.37188634259</v>
      </c>
      <c r="R105" s="305">
        <f ca="1" t="shared" si="19"/>
        <v>40471.37188634259</v>
      </c>
      <c r="S105" s="315"/>
      <c r="T105" s="306"/>
      <c r="U105" s="306"/>
      <c r="V105" s="306"/>
      <c r="W105" s="306"/>
      <c r="X105" s="89"/>
      <c r="Y105" s="307"/>
      <c r="Z105" s="307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8"/>
      <c r="AN105" s="77"/>
      <c r="AO105" s="80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</row>
    <row r="106" spans="1:65" s="73" customFormat="1" ht="14.1" customHeight="1" hidden="1">
      <c r="A106" s="325">
        <v>97</v>
      </c>
      <c r="B106" s="297"/>
      <c r="C106" s="315"/>
      <c r="D106" s="315"/>
      <c r="E106" s="315"/>
      <c r="F106" s="299"/>
      <c r="G106" s="300"/>
      <c r="H106" s="300"/>
      <c r="I106" s="300"/>
      <c r="J106" s="300"/>
      <c r="K106" s="301"/>
      <c r="L106" s="302" t="str">
        <f t="shared" si="20"/>
        <v/>
      </c>
      <c r="M106" s="303" t="str">
        <f aca="true" t="shared" si="21" ref="M106:M137">IF(F106="","",+L106+(F106*7/5))</f>
        <v/>
      </c>
      <c r="N106" s="304">
        <f aca="true" t="shared" si="22" ref="N106:N137">IF(K106="",NOW(),K106)</f>
        <v>40471.37188634259</v>
      </c>
      <c r="O106" s="305">
        <f aca="true" t="shared" si="23" ref="O106:O137">IF(G106="",NOW(),VLOOKUP(G106,$A$10:$M$152,13))</f>
        <v>40471.37188634259</v>
      </c>
      <c r="P106" s="305">
        <f aca="true" t="shared" si="24" ref="P106:P137">IF(H106="",NOW(),VLOOKUP(H106,$A$10:$M$152,13))</f>
        <v>40471.37188634259</v>
      </c>
      <c r="Q106" s="305">
        <f aca="true" t="shared" si="25" ref="Q106:Q137">IF(I106="",NOW(),VLOOKUP(I106,$A$10:$M$152,13))</f>
        <v>40471.37188634259</v>
      </c>
      <c r="R106" s="305">
        <f aca="true" t="shared" si="26" ref="R106:R137">IF(J106="",NOW(),VLOOKUP(J106,$A$10:$M$152,13))</f>
        <v>40471.37188634259</v>
      </c>
      <c r="S106" s="315"/>
      <c r="T106" s="306"/>
      <c r="U106" s="306"/>
      <c r="V106" s="306"/>
      <c r="W106" s="306"/>
      <c r="X106" s="89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8"/>
      <c r="AN106" s="77"/>
      <c r="AO106" s="80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</row>
    <row r="107" spans="1:65" s="73" customFormat="1" ht="14.1" customHeight="1" hidden="1">
      <c r="A107" s="325">
        <v>98</v>
      </c>
      <c r="B107" s="297"/>
      <c r="C107" s="315"/>
      <c r="D107" s="315"/>
      <c r="E107" s="315"/>
      <c r="F107" s="299"/>
      <c r="G107" s="300"/>
      <c r="H107" s="300"/>
      <c r="I107" s="300"/>
      <c r="J107" s="300"/>
      <c r="K107" s="301"/>
      <c r="L107" s="302" t="str">
        <f aca="true" t="shared" si="27" ref="L107:L138">IF(F107="","",IF(K107="",MAX(N107:R107),K107))</f>
        <v/>
      </c>
      <c r="M107" s="303" t="str">
        <f t="shared" si="21"/>
        <v/>
      </c>
      <c r="N107" s="304">
        <f ca="1" t="shared" si="22"/>
        <v>40471.37188634259</v>
      </c>
      <c r="O107" s="305">
        <f ca="1" t="shared" si="23"/>
        <v>40471.37188634259</v>
      </c>
      <c r="P107" s="305">
        <f ca="1" t="shared" si="24"/>
        <v>40471.37188634259</v>
      </c>
      <c r="Q107" s="305">
        <f ca="1" t="shared" si="25"/>
        <v>40471.37188634259</v>
      </c>
      <c r="R107" s="305">
        <f ca="1" t="shared" si="26"/>
        <v>40471.37188634259</v>
      </c>
      <c r="S107" s="315"/>
      <c r="T107" s="306"/>
      <c r="U107" s="306"/>
      <c r="V107" s="306"/>
      <c r="W107" s="306"/>
      <c r="X107" s="89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8"/>
      <c r="AN107" s="77"/>
      <c r="AO107" s="80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</row>
    <row r="108" spans="1:65" s="73" customFormat="1" ht="14.1" customHeight="1" hidden="1">
      <c r="A108" s="325">
        <v>99</v>
      </c>
      <c r="B108" s="315"/>
      <c r="C108" s="315"/>
      <c r="D108" s="315"/>
      <c r="E108" s="315"/>
      <c r="F108" s="299"/>
      <c r="G108" s="300"/>
      <c r="H108" s="300"/>
      <c r="I108" s="300"/>
      <c r="J108" s="300"/>
      <c r="K108" s="301"/>
      <c r="L108" s="302" t="str">
        <f t="shared" si="27"/>
        <v/>
      </c>
      <c r="M108" s="303" t="str">
        <f t="shared" si="21"/>
        <v/>
      </c>
      <c r="N108" s="304">
        <f ca="1" t="shared" si="22"/>
        <v>40471.37188634259</v>
      </c>
      <c r="O108" s="305">
        <f ca="1" t="shared" si="23"/>
        <v>40471.37188634259</v>
      </c>
      <c r="P108" s="305">
        <f ca="1" t="shared" si="24"/>
        <v>40471.37188634259</v>
      </c>
      <c r="Q108" s="305">
        <f ca="1" t="shared" si="25"/>
        <v>40471.37188634259</v>
      </c>
      <c r="R108" s="305">
        <f ca="1" t="shared" si="26"/>
        <v>40471.37188634259</v>
      </c>
      <c r="S108" s="315"/>
      <c r="T108" s="306"/>
      <c r="U108" s="306"/>
      <c r="V108" s="306"/>
      <c r="W108" s="306"/>
      <c r="X108" s="89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8"/>
      <c r="AN108" s="77"/>
      <c r="AO108" s="80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</row>
    <row r="109" spans="1:65" s="73" customFormat="1" ht="14.1" customHeight="1" hidden="1">
      <c r="A109" s="325">
        <v>100</v>
      </c>
      <c r="B109" s="315"/>
      <c r="C109" s="315"/>
      <c r="D109" s="315"/>
      <c r="E109" s="315"/>
      <c r="F109" s="299"/>
      <c r="G109" s="300"/>
      <c r="H109" s="300"/>
      <c r="I109" s="300"/>
      <c r="J109" s="300"/>
      <c r="K109" s="301"/>
      <c r="L109" s="302" t="str">
        <f t="shared" si="27"/>
        <v/>
      </c>
      <c r="M109" s="303" t="str">
        <f t="shared" si="21"/>
        <v/>
      </c>
      <c r="N109" s="304">
        <f ca="1" t="shared" si="22"/>
        <v>40471.37188634259</v>
      </c>
      <c r="O109" s="305">
        <f ca="1" t="shared" si="23"/>
        <v>40471.37188634259</v>
      </c>
      <c r="P109" s="305">
        <f ca="1" t="shared" si="24"/>
        <v>40471.37188634259</v>
      </c>
      <c r="Q109" s="305">
        <f ca="1" t="shared" si="25"/>
        <v>40471.37188634259</v>
      </c>
      <c r="R109" s="305">
        <f ca="1" t="shared" si="26"/>
        <v>40471.37188634259</v>
      </c>
      <c r="S109" s="315"/>
      <c r="T109" s="306"/>
      <c r="U109" s="306"/>
      <c r="V109" s="306"/>
      <c r="W109" s="306"/>
      <c r="X109" s="89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  <c r="AL109" s="307"/>
      <c r="AM109" s="308"/>
      <c r="AN109" s="77"/>
      <c r="AO109" s="80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</row>
    <row r="110" spans="1:65" s="73" customFormat="1" ht="14.1" customHeight="1" hidden="1">
      <c r="A110" s="325">
        <v>101</v>
      </c>
      <c r="B110" s="315"/>
      <c r="C110" s="315"/>
      <c r="D110" s="315"/>
      <c r="E110" s="315"/>
      <c r="F110" s="299"/>
      <c r="G110" s="300"/>
      <c r="H110" s="300"/>
      <c r="I110" s="300"/>
      <c r="J110" s="300"/>
      <c r="K110" s="301"/>
      <c r="L110" s="302" t="str">
        <f t="shared" si="27"/>
        <v/>
      </c>
      <c r="M110" s="303" t="str">
        <f t="shared" si="21"/>
        <v/>
      </c>
      <c r="N110" s="304">
        <f ca="1" t="shared" si="22"/>
        <v>40471.37188634259</v>
      </c>
      <c r="O110" s="305">
        <f ca="1" t="shared" si="23"/>
        <v>40471.37188634259</v>
      </c>
      <c r="P110" s="305">
        <f ca="1" t="shared" si="24"/>
        <v>40471.37188634259</v>
      </c>
      <c r="Q110" s="305">
        <f ca="1" t="shared" si="25"/>
        <v>40471.37188634259</v>
      </c>
      <c r="R110" s="305">
        <f ca="1" t="shared" si="26"/>
        <v>40471.37188634259</v>
      </c>
      <c r="S110" s="315"/>
      <c r="T110" s="306"/>
      <c r="U110" s="306"/>
      <c r="V110" s="306"/>
      <c r="W110" s="306"/>
      <c r="X110" s="89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7"/>
      <c r="AM110" s="308"/>
      <c r="AN110" s="77"/>
      <c r="AO110" s="80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</row>
    <row r="111" spans="1:65" s="73" customFormat="1" ht="14.1" customHeight="1" hidden="1">
      <c r="A111" s="325">
        <v>102</v>
      </c>
      <c r="B111" s="315"/>
      <c r="C111" s="315"/>
      <c r="D111" s="315"/>
      <c r="E111" s="315"/>
      <c r="F111" s="299"/>
      <c r="G111" s="300"/>
      <c r="H111" s="300"/>
      <c r="I111" s="300"/>
      <c r="J111" s="300"/>
      <c r="K111" s="301"/>
      <c r="L111" s="302" t="str">
        <f t="shared" si="27"/>
        <v/>
      </c>
      <c r="M111" s="303" t="str">
        <f t="shared" si="21"/>
        <v/>
      </c>
      <c r="N111" s="304">
        <f ca="1" t="shared" si="22"/>
        <v>40471.37188634259</v>
      </c>
      <c r="O111" s="305">
        <f ca="1" t="shared" si="23"/>
        <v>40471.37188634259</v>
      </c>
      <c r="P111" s="305">
        <f ca="1" t="shared" si="24"/>
        <v>40471.37188634259</v>
      </c>
      <c r="Q111" s="305">
        <f ca="1" t="shared" si="25"/>
        <v>40471.37188634259</v>
      </c>
      <c r="R111" s="305">
        <f ca="1" t="shared" si="26"/>
        <v>40471.37188634259</v>
      </c>
      <c r="S111" s="315"/>
      <c r="T111" s="306"/>
      <c r="U111" s="306"/>
      <c r="V111" s="306"/>
      <c r="W111" s="306"/>
      <c r="X111" s="89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8"/>
      <c r="AN111" s="77"/>
      <c r="AO111" s="80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</row>
    <row r="112" spans="1:65" s="73" customFormat="1" ht="14.1" customHeight="1" hidden="1">
      <c r="A112" s="325">
        <v>103</v>
      </c>
      <c r="B112" s="315"/>
      <c r="C112" s="315"/>
      <c r="D112" s="315"/>
      <c r="E112" s="315"/>
      <c r="F112" s="299"/>
      <c r="G112" s="300"/>
      <c r="H112" s="300"/>
      <c r="I112" s="300"/>
      <c r="J112" s="300"/>
      <c r="K112" s="301"/>
      <c r="L112" s="302" t="str">
        <f t="shared" si="27"/>
        <v/>
      </c>
      <c r="M112" s="303" t="str">
        <f t="shared" si="21"/>
        <v/>
      </c>
      <c r="N112" s="304">
        <f ca="1" t="shared" si="22"/>
        <v>40471.37188634259</v>
      </c>
      <c r="O112" s="305">
        <f ca="1" t="shared" si="23"/>
        <v>40471.37188634259</v>
      </c>
      <c r="P112" s="305">
        <f ca="1" t="shared" si="24"/>
        <v>40471.37188634259</v>
      </c>
      <c r="Q112" s="305">
        <f ca="1" t="shared" si="25"/>
        <v>40471.37188634259</v>
      </c>
      <c r="R112" s="305">
        <f ca="1" t="shared" si="26"/>
        <v>40471.37188634259</v>
      </c>
      <c r="S112" s="315"/>
      <c r="T112" s="306"/>
      <c r="U112" s="306"/>
      <c r="V112" s="306"/>
      <c r="W112" s="306"/>
      <c r="X112" s="89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/>
      <c r="AM112" s="308"/>
      <c r="AN112" s="77"/>
      <c r="AO112" s="80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</row>
    <row r="113" spans="1:65" s="73" customFormat="1" ht="14.1" customHeight="1" hidden="1">
      <c r="A113" s="325">
        <v>104</v>
      </c>
      <c r="B113" s="315"/>
      <c r="C113" s="315"/>
      <c r="D113" s="315"/>
      <c r="E113" s="315"/>
      <c r="F113" s="299"/>
      <c r="G113" s="300"/>
      <c r="H113" s="300"/>
      <c r="I113" s="300"/>
      <c r="J113" s="300"/>
      <c r="K113" s="301"/>
      <c r="L113" s="302" t="str">
        <f t="shared" si="27"/>
        <v/>
      </c>
      <c r="M113" s="303" t="str">
        <f t="shared" si="21"/>
        <v/>
      </c>
      <c r="N113" s="304">
        <f ca="1" t="shared" si="22"/>
        <v>40471.37188634259</v>
      </c>
      <c r="O113" s="305">
        <f ca="1" t="shared" si="23"/>
        <v>40471.37188634259</v>
      </c>
      <c r="P113" s="305">
        <f ca="1" t="shared" si="24"/>
        <v>40471.37188634259</v>
      </c>
      <c r="Q113" s="305">
        <f ca="1" t="shared" si="25"/>
        <v>40471.37188634259</v>
      </c>
      <c r="R113" s="305">
        <f ca="1" t="shared" si="26"/>
        <v>40471.37188634259</v>
      </c>
      <c r="S113" s="315"/>
      <c r="T113" s="306"/>
      <c r="U113" s="306"/>
      <c r="V113" s="306"/>
      <c r="W113" s="306"/>
      <c r="X113" s="89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8"/>
      <c r="AN113" s="77"/>
      <c r="AO113" s="80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</row>
    <row r="114" spans="1:65" s="73" customFormat="1" ht="14.1" customHeight="1" hidden="1">
      <c r="A114" s="325">
        <v>105</v>
      </c>
      <c r="B114" s="315"/>
      <c r="C114" s="315"/>
      <c r="D114" s="315"/>
      <c r="E114" s="315"/>
      <c r="F114" s="299"/>
      <c r="G114" s="300"/>
      <c r="H114" s="300"/>
      <c r="I114" s="300"/>
      <c r="J114" s="300"/>
      <c r="K114" s="301"/>
      <c r="L114" s="302" t="str">
        <f t="shared" si="27"/>
        <v/>
      </c>
      <c r="M114" s="303" t="str">
        <f t="shared" si="21"/>
        <v/>
      </c>
      <c r="N114" s="304">
        <f ca="1" t="shared" si="22"/>
        <v>40471.37188634259</v>
      </c>
      <c r="O114" s="305">
        <f ca="1" t="shared" si="23"/>
        <v>40471.37188634259</v>
      </c>
      <c r="P114" s="305">
        <f ca="1" t="shared" si="24"/>
        <v>40471.37188634259</v>
      </c>
      <c r="Q114" s="305">
        <f ca="1" t="shared" si="25"/>
        <v>40471.37188634259</v>
      </c>
      <c r="R114" s="305">
        <f ca="1" t="shared" si="26"/>
        <v>40471.37188634259</v>
      </c>
      <c r="S114" s="315"/>
      <c r="T114" s="306"/>
      <c r="U114" s="306"/>
      <c r="V114" s="306"/>
      <c r="W114" s="306"/>
      <c r="X114" s="89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07"/>
      <c r="AM114" s="308"/>
      <c r="AN114" s="77"/>
      <c r="AO114" s="80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</row>
    <row r="115" spans="1:65" s="73" customFormat="1" ht="14.1" customHeight="1" hidden="1">
      <c r="A115" s="325">
        <v>106</v>
      </c>
      <c r="B115" s="315"/>
      <c r="C115" s="315"/>
      <c r="D115" s="315"/>
      <c r="E115" s="315"/>
      <c r="F115" s="299"/>
      <c r="G115" s="300"/>
      <c r="H115" s="300"/>
      <c r="I115" s="300"/>
      <c r="J115" s="300"/>
      <c r="K115" s="301"/>
      <c r="L115" s="302" t="str">
        <f t="shared" si="27"/>
        <v/>
      </c>
      <c r="M115" s="303" t="str">
        <f t="shared" si="21"/>
        <v/>
      </c>
      <c r="N115" s="304">
        <f ca="1" t="shared" si="22"/>
        <v>40471.37188634259</v>
      </c>
      <c r="O115" s="305">
        <f ca="1" t="shared" si="23"/>
        <v>40471.37188634259</v>
      </c>
      <c r="P115" s="305">
        <f ca="1" t="shared" si="24"/>
        <v>40471.37188634259</v>
      </c>
      <c r="Q115" s="305">
        <f ca="1" t="shared" si="25"/>
        <v>40471.37188634259</v>
      </c>
      <c r="R115" s="305">
        <f ca="1" t="shared" si="26"/>
        <v>40471.37188634259</v>
      </c>
      <c r="S115" s="315"/>
      <c r="T115" s="306"/>
      <c r="U115" s="306"/>
      <c r="V115" s="306"/>
      <c r="W115" s="306"/>
      <c r="X115" s="89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8"/>
      <c r="AN115" s="77"/>
      <c r="AO115" s="80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</row>
    <row r="116" spans="1:65" s="73" customFormat="1" ht="14.1" customHeight="1" hidden="1">
      <c r="A116" s="325">
        <v>107</v>
      </c>
      <c r="B116" s="315"/>
      <c r="C116" s="315"/>
      <c r="D116" s="315"/>
      <c r="E116" s="315"/>
      <c r="F116" s="299"/>
      <c r="G116" s="300"/>
      <c r="H116" s="300"/>
      <c r="I116" s="300"/>
      <c r="J116" s="300"/>
      <c r="K116" s="301"/>
      <c r="L116" s="302" t="str">
        <f t="shared" si="27"/>
        <v/>
      </c>
      <c r="M116" s="303" t="str">
        <f t="shared" si="21"/>
        <v/>
      </c>
      <c r="N116" s="304">
        <f ca="1" t="shared" si="22"/>
        <v>40471.37188634259</v>
      </c>
      <c r="O116" s="305">
        <f ca="1" t="shared" si="23"/>
        <v>40471.37188634259</v>
      </c>
      <c r="P116" s="305">
        <f ca="1" t="shared" si="24"/>
        <v>40471.37188634259</v>
      </c>
      <c r="Q116" s="305">
        <f ca="1" t="shared" si="25"/>
        <v>40471.37188634259</v>
      </c>
      <c r="R116" s="305">
        <f ca="1" t="shared" si="26"/>
        <v>40471.37188634259</v>
      </c>
      <c r="S116" s="315"/>
      <c r="T116" s="306"/>
      <c r="U116" s="306"/>
      <c r="V116" s="306"/>
      <c r="W116" s="306"/>
      <c r="X116" s="89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8"/>
      <c r="AN116" s="77"/>
      <c r="AO116" s="80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</row>
    <row r="117" spans="1:65" s="73" customFormat="1" ht="14.1" customHeight="1" hidden="1">
      <c r="A117" s="325">
        <v>108</v>
      </c>
      <c r="B117" s="315"/>
      <c r="C117" s="315"/>
      <c r="D117" s="315"/>
      <c r="E117" s="315"/>
      <c r="F117" s="299"/>
      <c r="G117" s="300"/>
      <c r="H117" s="300"/>
      <c r="I117" s="300"/>
      <c r="J117" s="300"/>
      <c r="K117" s="301"/>
      <c r="L117" s="302" t="str">
        <f t="shared" si="27"/>
        <v/>
      </c>
      <c r="M117" s="303" t="str">
        <f t="shared" si="21"/>
        <v/>
      </c>
      <c r="N117" s="304">
        <f ca="1" t="shared" si="22"/>
        <v>40471.37188634259</v>
      </c>
      <c r="O117" s="305">
        <f ca="1" t="shared" si="23"/>
        <v>40471.37188634259</v>
      </c>
      <c r="P117" s="305">
        <f ca="1" t="shared" si="24"/>
        <v>40471.37188634259</v>
      </c>
      <c r="Q117" s="305">
        <f ca="1" t="shared" si="25"/>
        <v>40471.37188634259</v>
      </c>
      <c r="R117" s="305">
        <f ca="1" t="shared" si="26"/>
        <v>40471.37188634259</v>
      </c>
      <c r="S117" s="315"/>
      <c r="T117" s="306"/>
      <c r="U117" s="306"/>
      <c r="V117" s="306"/>
      <c r="W117" s="306"/>
      <c r="X117" s="89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8"/>
      <c r="AN117" s="77"/>
      <c r="AO117" s="80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</row>
    <row r="118" spans="1:65" s="73" customFormat="1" ht="14.1" customHeight="1" hidden="1">
      <c r="A118" s="325">
        <v>109</v>
      </c>
      <c r="B118" s="315"/>
      <c r="C118" s="315"/>
      <c r="D118" s="315"/>
      <c r="E118" s="315"/>
      <c r="F118" s="299"/>
      <c r="G118" s="300"/>
      <c r="H118" s="300"/>
      <c r="I118" s="300"/>
      <c r="J118" s="300"/>
      <c r="K118" s="301"/>
      <c r="L118" s="302" t="str">
        <f t="shared" si="27"/>
        <v/>
      </c>
      <c r="M118" s="303" t="str">
        <f t="shared" si="21"/>
        <v/>
      </c>
      <c r="N118" s="304">
        <f ca="1" t="shared" si="22"/>
        <v>40471.37188634259</v>
      </c>
      <c r="O118" s="305">
        <f ca="1" t="shared" si="23"/>
        <v>40471.37188634259</v>
      </c>
      <c r="P118" s="305">
        <f ca="1" t="shared" si="24"/>
        <v>40471.37188634259</v>
      </c>
      <c r="Q118" s="305">
        <f ca="1" t="shared" si="25"/>
        <v>40471.37188634259</v>
      </c>
      <c r="R118" s="305">
        <f ca="1" t="shared" si="26"/>
        <v>40471.37188634259</v>
      </c>
      <c r="S118" s="315"/>
      <c r="T118" s="306"/>
      <c r="U118" s="306"/>
      <c r="V118" s="306"/>
      <c r="W118" s="306"/>
      <c r="X118" s="89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8"/>
      <c r="AN118" s="77"/>
      <c r="AO118" s="80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</row>
    <row r="119" spans="1:65" s="73" customFormat="1" ht="14.1" customHeight="1" hidden="1">
      <c r="A119" s="325">
        <v>110</v>
      </c>
      <c r="B119" s="315"/>
      <c r="C119" s="315"/>
      <c r="D119" s="315"/>
      <c r="E119" s="315"/>
      <c r="F119" s="299"/>
      <c r="G119" s="300"/>
      <c r="H119" s="300"/>
      <c r="I119" s="300"/>
      <c r="J119" s="300"/>
      <c r="K119" s="301"/>
      <c r="L119" s="302" t="str">
        <f t="shared" si="27"/>
        <v/>
      </c>
      <c r="M119" s="303" t="str">
        <f t="shared" si="21"/>
        <v/>
      </c>
      <c r="N119" s="304">
        <f ca="1" t="shared" si="22"/>
        <v>40471.37188634259</v>
      </c>
      <c r="O119" s="305">
        <f ca="1" t="shared" si="23"/>
        <v>40471.37188634259</v>
      </c>
      <c r="P119" s="305">
        <f ca="1" t="shared" si="24"/>
        <v>40471.37188634259</v>
      </c>
      <c r="Q119" s="305">
        <f ca="1" t="shared" si="25"/>
        <v>40471.37188634259</v>
      </c>
      <c r="R119" s="305">
        <f ca="1" t="shared" si="26"/>
        <v>40471.37188634259</v>
      </c>
      <c r="S119" s="315"/>
      <c r="T119" s="306"/>
      <c r="U119" s="306"/>
      <c r="V119" s="306"/>
      <c r="W119" s="306"/>
      <c r="X119" s="89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8"/>
      <c r="AN119" s="77"/>
      <c r="AO119" s="80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</row>
    <row r="120" spans="1:65" s="73" customFormat="1" ht="14.1" customHeight="1" hidden="1">
      <c r="A120" s="325">
        <v>111</v>
      </c>
      <c r="B120" s="315"/>
      <c r="C120" s="315"/>
      <c r="D120" s="315"/>
      <c r="E120" s="315"/>
      <c r="F120" s="299"/>
      <c r="G120" s="300"/>
      <c r="H120" s="300"/>
      <c r="I120" s="300"/>
      <c r="J120" s="300"/>
      <c r="K120" s="301"/>
      <c r="L120" s="302" t="str">
        <f t="shared" si="27"/>
        <v/>
      </c>
      <c r="M120" s="303" t="str">
        <f t="shared" si="21"/>
        <v/>
      </c>
      <c r="N120" s="304">
        <f ca="1" t="shared" si="22"/>
        <v>40471.37188634259</v>
      </c>
      <c r="O120" s="305">
        <f ca="1" t="shared" si="23"/>
        <v>40471.37188634259</v>
      </c>
      <c r="P120" s="305">
        <f ca="1" t="shared" si="24"/>
        <v>40471.37188634259</v>
      </c>
      <c r="Q120" s="305">
        <f ca="1" t="shared" si="25"/>
        <v>40471.37188634259</v>
      </c>
      <c r="R120" s="305">
        <f ca="1" t="shared" si="26"/>
        <v>40471.37188634259</v>
      </c>
      <c r="S120" s="315"/>
      <c r="T120" s="306"/>
      <c r="U120" s="306"/>
      <c r="V120" s="306"/>
      <c r="W120" s="306"/>
      <c r="X120" s="89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8"/>
      <c r="AN120" s="77"/>
      <c r="AO120" s="80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</row>
    <row r="121" spans="1:65" s="73" customFormat="1" ht="14.1" customHeight="1" hidden="1">
      <c r="A121" s="325">
        <v>112</v>
      </c>
      <c r="B121" s="315"/>
      <c r="C121" s="315"/>
      <c r="D121" s="315"/>
      <c r="E121" s="315"/>
      <c r="F121" s="299"/>
      <c r="G121" s="300"/>
      <c r="H121" s="300"/>
      <c r="I121" s="300"/>
      <c r="J121" s="300"/>
      <c r="K121" s="301"/>
      <c r="L121" s="302" t="str">
        <f t="shared" si="27"/>
        <v/>
      </c>
      <c r="M121" s="303" t="str">
        <f t="shared" si="21"/>
        <v/>
      </c>
      <c r="N121" s="304">
        <f ca="1" t="shared" si="22"/>
        <v>40471.37188634259</v>
      </c>
      <c r="O121" s="305">
        <f ca="1" t="shared" si="23"/>
        <v>40471.37188634259</v>
      </c>
      <c r="P121" s="305">
        <f ca="1" t="shared" si="24"/>
        <v>40471.37188634259</v>
      </c>
      <c r="Q121" s="305">
        <f ca="1" t="shared" si="25"/>
        <v>40471.37188634259</v>
      </c>
      <c r="R121" s="305">
        <f ca="1" t="shared" si="26"/>
        <v>40471.37188634259</v>
      </c>
      <c r="S121" s="315"/>
      <c r="T121" s="306"/>
      <c r="U121" s="306"/>
      <c r="V121" s="306"/>
      <c r="W121" s="306"/>
      <c r="X121" s="89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8"/>
      <c r="AN121" s="77"/>
      <c r="AO121" s="80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</row>
    <row r="122" spans="1:65" s="73" customFormat="1" ht="14.1" customHeight="1" hidden="1">
      <c r="A122" s="325">
        <v>113</v>
      </c>
      <c r="B122" s="315"/>
      <c r="C122" s="315"/>
      <c r="D122" s="315"/>
      <c r="E122" s="315"/>
      <c r="F122" s="299"/>
      <c r="G122" s="300"/>
      <c r="H122" s="300"/>
      <c r="I122" s="300"/>
      <c r="J122" s="300"/>
      <c r="K122" s="301"/>
      <c r="L122" s="302" t="str">
        <f t="shared" si="27"/>
        <v/>
      </c>
      <c r="M122" s="303" t="str">
        <f t="shared" si="21"/>
        <v/>
      </c>
      <c r="N122" s="304">
        <f ca="1" t="shared" si="22"/>
        <v>40471.37188634259</v>
      </c>
      <c r="O122" s="305">
        <f ca="1" t="shared" si="23"/>
        <v>40471.37188634259</v>
      </c>
      <c r="P122" s="305">
        <f ca="1" t="shared" si="24"/>
        <v>40471.37188634259</v>
      </c>
      <c r="Q122" s="305">
        <f ca="1" t="shared" si="25"/>
        <v>40471.37188634259</v>
      </c>
      <c r="R122" s="305">
        <f ca="1" t="shared" si="26"/>
        <v>40471.37188634259</v>
      </c>
      <c r="S122" s="315"/>
      <c r="T122" s="306"/>
      <c r="U122" s="306"/>
      <c r="V122" s="306"/>
      <c r="W122" s="306"/>
      <c r="X122" s="89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8"/>
      <c r="AN122" s="77"/>
      <c r="AO122" s="80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</row>
    <row r="123" spans="1:65" s="73" customFormat="1" ht="14.1" customHeight="1" hidden="1">
      <c r="A123" s="325">
        <v>114</v>
      </c>
      <c r="B123" s="315"/>
      <c r="C123" s="315"/>
      <c r="D123" s="315"/>
      <c r="E123" s="315"/>
      <c r="F123" s="299"/>
      <c r="G123" s="300"/>
      <c r="H123" s="300"/>
      <c r="I123" s="300"/>
      <c r="J123" s="300"/>
      <c r="K123" s="301"/>
      <c r="L123" s="302" t="str">
        <f t="shared" si="27"/>
        <v/>
      </c>
      <c r="M123" s="303" t="str">
        <f t="shared" si="21"/>
        <v/>
      </c>
      <c r="N123" s="304">
        <f ca="1" t="shared" si="22"/>
        <v>40471.37188634259</v>
      </c>
      <c r="O123" s="305">
        <f ca="1" t="shared" si="23"/>
        <v>40471.37188634259</v>
      </c>
      <c r="P123" s="305">
        <f ca="1" t="shared" si="24"/>
        <v>40471.37188634259</v>
      </c>
      <c r="Q123" s="305">
        <f ca="1" t="shared" si="25"/>
        <v>40471.37188634259</v>
      </c>
      <c r="R123" s="305">
        <f ca="1" t="shared" si="26"/>
        <v>40471.37188634259</v>
      </c>
      <c r="S123" s="315"/>
      <c r="T123" s="306"/>
      <c r="U123" s="306"/>
      <c r="V123" s="306"/>
      <c r="W123" s="306"/>
      <c r="X123" s="89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8"/>
      <c r="AN123" s="77"/>
      <c r="AO123" s="80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</row>
    <row r="124" spans="1:65" s="73" customFormat="1" ht="14.1" customHeight="1" hidden="1">
      <c r="A124" s="325">
        <v>115</v>
      </c>
      <c r="B124" s="315"/>
      <c r="C124" s="315"/>
      <c r="D124" s="315"/>
      <c r="E124" s="315"/>
      <c r="F124" s="299"/>
      <c r="G124" s="300"/>
      <c r="H124" s="300"/>
      <c r="I124" s="300"/>
      <c r="J124" s="300"/>
      <c r="K124" s="301"/>
      <c r="L124" s="302" t="str">
        <f t="shared" si="27"/>
        <v/>
      </c>
      <c r="M124" s="303" t="str">
        <f t="shared" si="21"/>
        <v/>
      </c>
      <c r="N124" s="304">
        <f ca="1" t="shared" si="22"/>
        <v>40471.37188634259</v>
      </c>
      <c r="O124" s="305">
        <f ca="1" t="shared" si="23"/>
        <v>40471.37188634259</v>
      </c>
      <c r="P124" s="305">
        <f ca="1" t="shared" si="24"/>
        <v>40471.37188634259</v>
      </c>
      <c r="Q124" s="305">
        <f ca="1" t="shared" si="25"/>
        <v>40471.37188634259</v>
      </c>
      <c r="R124" s="305">
        <f ca="1" t="shared" si="26"/>
        <v>40471.37188634259</v>
      </c>
      <c r="S124" s="315"/>
      <c r="T124" s="306"/>
      <c r="U124" s="306"/>
      <c r="V124" s="306"/>
      <c r="W124" s="306"/>
      <c r="X124" s="89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8"/>
      <c r="AN124" s="77"/>
      <c r="AO124" s="80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</row>
    <row r="125" spans="1:65" s="73" customFormat="1" ht="14.1" customHeight="1" hidden="1">
      <c r="A125" s="325">
        <v>116</v>
      </c>
      <c r="B125" s="315"/>
      <c r="C125" s="315"/>
      <c r="D125" s="315"/>
      <c r="E125" s="315"/>
      <c r="F125" s="299"/>
      <c r="G125" s="300"/>
      <c r="H125" s="300"/>
      <c r="I125" s="300"/>
      <c r="J125" s="300"/>
      <c r="K125" s="301"/>
      <c r="L125" s="302" t="str">
        <f t="shared" si="27"/>
        <v/>
      </c>
      <c r="M125" s="303" t="str">
        <f t="shared" si="21"/>
        <v/>
      </c>
      <c r="N125" s="304">
        <f ca="1" t="shared" si="22"/>
        <v>40471.37188634259</v>
      </c>
      <c r="O125" s="305">
        <f ca="1" t="shared" si="23"/>
        <v>40471.37188634259</v>
      </c>
      <c r="P125" s="305">
        <f ca="1" t="shared" si="24"/>
        <v>40471.37188634259</v>
      </c>
      <c r="Q125" s="305">
        <f ca="1" t="shared" si="25"/>
        <v>40471.37188634259</v>
      </c>
      <c r="R125" s="305">
        <f ca="1" t="shared" si="26"/>
        <v>40471.37188634259</v>
      </c>
      <c r="S125" s="315"/>
      <c r="T125" s="306"/>
      <c r="U125" s="306"/>
      <c r="V125" s="306"/>
      <c r="W125" s="306"/>
      <c r="X125" s="89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8"/>
      <c r="AN125" s="77"/>
      <c r="AO125" s="80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</row>
    <row r="126" spans="1:65" s="73" customFormat="1" ht="14.1" customHeight="1" hidden="1">
      <c r="A126" s="325">
        <v>117</v>
      </c>
      <c r="B126" s="315"/>
      <c r="C126" s="315"/>
      <c r="D126" s="315"/>
      <c r="E126" s="315"/>
      <c r="F126" s="299"/>
      <c r="G126" s="300"/>
      <c r="H126" s="300"/>
      <c r="I126" s="300"/>
      <c r="J126" s="300"/>
      <c r="K126" s="301"/>
      <c r="L126" s="302" t="str">
        <f t="shared" si="27"/>
        <v/>
      </c>
      <c r="M126" s="303" t="str">
        <f t="shared" si="21"/>
        <v/>
      </c>
      <c r="N126" s="304">
        <f ca="1" t="shared" si="22"/>
        <v>40471.37188634259</v>
      </c>
      <c r="O126" s="305">
        <f ca="1" t="shared" si="23"/>
        <v>40471.37188634259</v>
      </c>
      <c r="P126" s="305">
        <f ca="1" t="shared" si="24"/>
        <v>40471.37188634259</v>
      </c>
      <c r="Q126" s="305">
        <f ca="1" t="shared" si="25"/>
        <v>40471.37188634259</v>
      </c>
      <c r="R126" s="305">
        <f ca="1" t="shared" si="26"/>
        <v>40471.37188634259</v>
      </c>
      <c r="S126" s="315"/>
      <c r="T126" s="306"/>
      <c r="U126" s="306"/>
      <c r="V126" s="306"/>
      <c r="W126" s="306"/>
      <c r="X126" s="89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7"/>
      <c r="AL126" s="307"/>
      <c r="AM126" s="308"/>
      <c r="AN126" s="77"/>
      <c r="AO126" s="80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</row>
    <row r="127" spans="1:65" s="73" customFormat="1" ht="14.1" customHeight="1" hidden="1">
      <c r="A127" s="325">
        <v>118</v>
      </c>
      <c r="B127" s="315"/>
      <c r="C127" s="315"/>
      <c r="D127" s="315"/>
      <c r="E127" s="315"/>
      <c r="F127" s="299"/>
      <c r="G127" s="300"/>
      <c r="H127" s="300"/>
      <c r="I127" s="300"/>
      <c r="J127" s="300"/>
      <c r="K127" s="301"/>
      <c r="L127" s="302" t="str">
        <f t="shared" si="27"/>
        <v/>
      </c>
      <c r="M127" s="303" t="str">
        <f t="shared" si="21"/>
        <v/>
      </c>
      <c r="N127" s="304">
        <f ca="1" t="shared" si="22"/>
        <v>40471.37188634259</v>
      </c>
      <c r="O127" s="305">
        <f ca="1" t="shared" si="23"/>
        <v>40471.37188634259</v>
      </c>
      <c r="P127" s="305">
        <f ca="1" t="shared" si="24"/>
        <v>40471.37188634259</v>
      </c>
      <c r="Q127" s="305">
        <f ca="1" t="shared" si="25"/>
        <v>40471.37188634259</v>
      </c>
      <c r="R127" s="305">
        <f ca="1" t="shared" si="26"/>
        <v>40471.37188634259</v>
      </c>
      <c r="S127" s="315"/>
      <c r="T127" s="306"/>
      <c r="U127" s="306"/>
      <c r="V127" s="306"/>
      <c r="W127" s="306"/>
      <c r="X127" s="89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/>
      <c r="AM127" s="308"/>
      <c r="AN127" s="77"/>
      <c r="AO127" s="80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</row>
    <row r="128" spans="1:65" s="73" customFormat="1" ht="14.1" customHeight="1" hidden="1">
      <c r="A128" s="325">
        <v>119</v>
      </c>
      <c r="B128" s="315"/>
      <c r="C128" s="315"/>
      <c r="D128" s="315"/>
      <c r="E128" s="315"/>
      <c r="F128" s="299"/>
      <c r="G128" s="300"/>
      <c r="H128" s="300"/>
      <c r="I128" s="300"/>
      <c r="J128" s="300"/>
      <c r="K128" s="301"/>
      <c r="L128" s="302" t="str">
        <f t="shared" si="27"/>
        <v/>
      </c>
      <c r="M128" s="303" t="str">
        <f t="shared" si="21"/>
        <v/>
      </c>
      <c r="N128" s="304">
        <f ca="1" t="shared" si="22"/>
        <v>40471.37188634259</v>
      </c>
      <c r="O128" s="305">
        <f ca="1" t="shared" si="23"/>
        <v>40471.37188634259</v>
      </c>
      <c r="P128" s="305">
        <f ca="1" t="shared" si="24"/>
        <v>40471.37188634259</v>
      </c>
      <c r="Q128" s="305">
        <f ca="1" t="shared" si="25"/>
        <v>40471.37188634259</v>
      </c>
      <c r="R128" s="305">
        <f ca="1" t="shared" si="26"/>
        <v>40471.37188634259</v>
      </c>
      <c r="S128" s="315"/>
      <c r="T128" s="306"/>
      <c r="U128" s="306"/>
      <c r="V128" s="306"/>
      <c r="W128" s="306"/>
      <c r="X128" s="89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8"/>
      <c r="AN128" s="77"/>
      <c r="AO128" s="80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</row>
    <row r="129" spans="1:65" s="73" customFormat="1" ht="14.1" customHeight="1" hidden="1">
      <c r="A129" s="325">
        <v>120</v>
      </c>
      <c r="B129" s="315"/>
      <c r="C129" s="315"/>
      <c r="D129" s="315"/>
      <c r="E129" s="315"/>
      <c r="F129" s="299"/>
      <c r="G129" s="300"/>
      <c r="H129" s="300"/>
      <c r="I129" s="300"/>
      <c r="J129" s="300"/>
      <c r="K129" s="301"/>
      <c r="L129" s="302" t="str">
        <f t="shared" si="27"/>
        <v/>
      </c>
      <c r="M129" s="303" t="str">
        <f t="shared" si="21"/>
        <v/>
      </c>
      <c r="N129" s="304">
        <f ca="1" t="shared" si="22"/>
        <v>40471.37188634259</v>
      </c>
      <c r="O129" s="305">
        <f ca="1" t="shared" si="23"/>
        <v>40471.37188634259</v>
      </c>
      <c r="P129" s="305">
        <f ca="1" t="shared" si="24"/>
        <v>40471.37188634259</v>
      </c>
      <c r="Q129" s="305">
        <f ca="1" t="shared" si="25"/>
        <v>40471.37188634259</v>
      </c>
      <c r="R129" s="305">
        <f ca="1" t="shared" si="26"/>
        <v>40471.37188634259</v>
      </c>
      <c r="S129" s="315"/>
      <c r="T129" s="306"/>
      <c r="U129" s="306"/>
      <c r="V129" s="306"/>
      <c r="W129" s="306"/>
      <c r="X129" s="89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7"/>
      <c r="AL129" s="307"/>
      <c r="AM129" s="308"/>
      <c r="AN129" s="77"/>
      <c r="AO129" s="80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</row>
    <row r="130" spans="1:65" s="73" customFormat="1" ht="14.1" customHeight="1" hidden="1">
      <c r="A130" s="325">
        <v>121</v>
      </c>
      <c r="B130" s="315"/>
      <c r="C130" s="315"/>
      <c r="D130" s="315"/>
      <c r="E130" s="315"/>
      <c r="F130" s="299"/>
      <c r="G130" s="300"/>
      <c r="H130" s="300"/>
      <c r="I130" s="300"/>
      <c r="J130" s="300"/>
      <c r="K130" s="301"/>
      <c r="L130" s="302" t="str">
        <f t="shared" si="27"/>
        <v/>
      </c>
      <c r="M130" s="303" t="str">
        <f t="shared" si="21"/>
        <v/>
      </c>
      <c r="N130" s="304">
        <f ca="1" t="shared" si="22"/>
        <v>40471.37188634259</v>
      </c>
      <c r="O130" s="305">
        <f ca="1" t="shared" si="23"/>
        <v>40471.37188634259</v>
      </c>
      <c r="P130" s="305">
        <f ca="1" t="shared" si="24"/>
        <v>40471.37188634259</v>
      </c>
      <c r="Q130" s="305">
        <f ca="1" t="shared" si="25"/>
        <v>40471.37188634259</v>
      </c>
      <c r="R130" s="305">
        <f ca="1" t="shared" si="26"/>
        <v>40471.37188634259</v>
      </c>
      <c r="S130" s="315"/>
      <c r="T130" s="306"/>
      <c r="U130" s="306"/>
      <c r="V130" s="306"/>
      <c r="W130" s="306"/>
      <c r="X130" s="89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8"/>
      <c r="AN130" s="77"/>
      <c r="AO130" s="80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</row>
    <row r="131" spans="1:65" s="73" customFormat="1" ht="14.1" customHeight="1" hidden="1">
      <c r="A131" s="325">
        <v>122</v>
      </c>
      <c r="B131" s="315"/>
      <c r="C131" s="315"/>
      <c r="D131" s="315"/>
      <c r="E131" s="315"/>
      <c r="F131" s="299"/>
      <c r="G131" s="300"/>
      <c r="H131" s="300"/>
      <c r="I131" s="300"/>
      <c r="J131" s="300"/>
      <c r="K131" s="301"/>
      <c r="L131" s="302" t="str">
        <f t="shared" si="27"/>
        <v/>
      </c>
      <c r="M131" s="303" t="str">
        <f t="shared" si="21"/>
        <v/>
      </c>
      <c r="N131" s="304">
        <f ca="1" t="shared" si="22"/>
        <v>40471.37188634259</v>
      </c>
      <c r="O131" s="305">
        <f ca="1" t="shared" si="23"/>
        <v>40471.37188634259</v>
      </c>
      <c r="P131" s="305">
        <f ca="1" t="shared" si="24"/>
        <v>40471.37188634259</v>
      </c>
      <c r="Q131" s="305">
        <f ca="1" t="shared" si="25"/>
        <v>40471.37188634259</v>
      </c>
      <c r="R131" s="305">
        <f ca="1" t="shared" si="26"/>
        <v>40471.37188634259</v>
      </c>
      <c r="S131" s="315"/>
      <c r="T131" s="306"/>
      <c r="U131" s="306"/>
      <c r="V131" s="306"/>
      <c r="W131" s="306"/>
      <c r="X131" s="89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8"/>
      <c r="AN131" s="77"/>
      <c r="AO131" s="80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</row>
    <row r="132" spans="1:65" s="73" customFormat="1" ht="14.1" customHeight="1" hidden="1">
      <c r="A132" s="325">
        <v>123</v>
      </c>
      <c r="B132" s="315"/>
      <c r="C132" s="315"/>
      <c r="D132" s="315"/>
      <c r="E132" s="315"/>
      <c r="F132" s="299"/>
      <c r="G132" s="300"/>
      <c r="H132" s="300"/>
      <c r="I132" s="300"/>
      <c r="J132" s="300"/>
      <c r="K132" s="301"/>
      <c r="L132" s="302" t="str">
        <f t="shared" si="27"/>
        <v/>
      </c>
      <c r="M132" s="303" t="str">
        <f t="shared" si="21"/>
        <v/>
      </c>
      <c r="N132" s="304">
        <f ca="1" t="shared" si="22"/>
        <v>40471.37188634259</v>
      </c>
      <c r="O132" s="305">
        <f ca="1" t="shared" si="23"/>
        <v>40471.37188634259</v>
      </c>
      <c r="P132" s="305">
        <f ca="1" t="shared" si="24"/>
        <v>40471.37188634259</v>
      </c>
      <c r="Q132" s="305">
        <f ca="1" t="shared" si="25"/>
        <v>40471.37188634259</v>
      </c>
      <c r="R132" s="305">
        <f ca="1" t="shared" si="26"/>
        <v>40471.37188634259</v>
      </c>
      <c r="S132" s="315"/>
      <c r="T132" s="306"/>
      <c r="U132" s="306"/>
      <c r="V132" s="306"/>
      <c r="W132" s="306"/>
      <c r="X132" s="89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8"/>
      <c r="AN132" s="77"/>
      <c r="AO132" s="80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</row>
    <row r="133" spans="1:65" s="73" customFormat="1" ht="14.1" customHeight="1" hidden="1">
      <c r="A133" s="325">
        <v>124</v>
      </c>
      <c r="B133" s="315"/>
      <c r="C133" s="315"/>
      <c r="D133" s="315"/>
      <c r="E133" s="315"/>
      <c r="F133" s="299"/>
      <c r="G133" s="300"/>
      <c r="H133" s="300"/>
      <c r="I133" s="300"/>
      <c r="J133" s="300"/>
      <c r="K133" s="301"/>
      <c r="L133" s="302" t="str">
        <f t="shared" si="27"/>
        <v/>
      </c>
      <c r="M133" s="303" t="str">
        <f t="shared" si="21"/>
        <v/>
      </c>
      <c r="N133" s="304">
        <f ca="1" t="shared" si="22"/>
        <v>40471.37188634259</v>
      </c>
      <c r="O133" s="305">
        <f ca="1" t="shared" si="23"/>
        <v>40471.37188634259</v>
      </c>
      <c r="P133" s="305">
        <f ca="1" t="shared" si="24"/>
        <v>40471.37188634259</v>
      </c>
      <c r="Q133" s="305">
        <f ca="1" t="shared" si="25"/>
        <v>40471.37188634259</v>
      </c>
      <c r="R133" s="305">
        <f ca="1" t="shared" si="26"/>
        <v>40471.37188634259</v>
      </c>
      <c r="S133" s="315"/>
      <c r="T133" s="306"/>
      <c r="U133" s="306"/>
      <c r="V133" s="306"/>
      <c r="W133" s="306"/>
      <c r="X133" s="89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8"/>
      <c r="AN133" s="77"/>
      <c r="AO133" s="80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</row>
    <row r="134" spans="1:65" s="73" customFormat="1" ht="14.1" customHeight="1" hidden="1">
      <c r="A134" s="325">
        <v>125</v>
      </c>
      <c r="B134" s="315"/>
      <c r="C134" s="315"/>
      <c r="D134" s="315"/>
      <c r="E134" s="315"/>
      <c r="F134" s="299"/>
      <c r="G134" s="300"/>
      <c r="H134" s="300"/>
      <c r="I134" s="300"/>
      <c r="J134" s="300"/>
      <c r="K134" s="301"/>
      <c r="L134" s="302" t="str">
        <f t="shared" si="27"/>
        <v/>
      </c>
      <c r="M134" s="303" t="str">
        <f t="shared" si="21"/>
        <v/>
      </c>
      <c r="N134" s="304">
        <f ca="1" t="shared" si="22"/>
        <v>40471.37188634259</v>
      </c>
      <c r="O134" s="305">
        <f ca="1" t="shared" si="23"/>
        <v>40471.37188634259</v>
      </c>
      <c r="P134" s="305">
        <f ca="1" t="shared" si="24"/>
        <v>40471.37188634259</v>
      </c>
      <c r="Q134" s="305">
        <f ca="1" t="shared" si="25"/>
        <v>40471.37188634259</v>
      </c>
      <c r="R134" s="305">
        <f ca="1" t="shared" si="26"/>
        <v>40471.37188634259</v>
      </c>
      <c r="S134" s="315"/>
      <c r="T134" s="306"/>
      <c r="U134" s="306"/>
      <c r="V134" s="306"/>
      <c r="W134" s="306"/>
      <c r="X134" s="89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8"/>
      <c r="AN134" s="77"/>
      <c r="AO134" s="80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</row>
    <row r="135" spans="1:65" s="73" customFormat="1" ht="14.1" customHeight="1" hidden="1">
      <c r="A135" s="325">
        <v>126</v>
      </c>
      <c r="B135" s="297"/>
      <c r="C135" s="315"/>
      <c r="D135" s="315"/>
      <c r="E135" s="315"/>
      <c r="F135" s="299"/>
      <c r="G135" s="300"/>
      <c r="H135" s="300"/>
      <c r="I135" s="300"/>
      <c r="J135" s="300"/>
      <c r="K135" s="301"/>
      <c r="L135" s="302" t="str">
        <f t="shared" si="27"/>
        <v/>
      </c>
      <c r="M135" s="303" t="str">
        <f t="shared" si="21"/>
        <v/>
      </c>
      <c r="N135" s="304">
        <f ca="1" t="shared" si="22"/>
        <v>40471.37188634259</v>
      </c>
      <c r="O135" s="305">
        <f ca="1" t="shared" si="23"/>
        <v>40471.37188634259</v>
      </c>
      <c r="P135" s="305">
        <f ca="1" t="shared" si="24"/>
        <v>40471.37188634259</v>
      </c>
      <c r="Q135" s="305">
        <f ca="1" t="shared" si="25"/>
        <v>40471.37188634259</v>
      </c>
      <c r="R135" s="305">
        <f ca="1" t="shared" si="26"/>
        <v>40471.37188634259</v>
      </c>
      <c r="S135" s="315"/>
      <c r="T135" s="306"/>
      <c r="U135" s="306"/>
      <c r="V135" s="306"/>
      <c r="W135" s="306"/>
      <c r="X135" s="89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8"/>
      <c r="AN135" s="77"/>
      <c r="AO135" s="80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</row>
    <row r="136" spans="1:65" s="73" customFormat="1" ht="14.1" customHeight="1" hidden="1">
      <c r="A136" s="325">
        <v>127</v>
      </c>
      <c r="B136" s="297"/>
      <c r="C136" s="315"/>
      <c r="D136" s="315"/>
      <c r="E136" s="315"/>
      <c r="F136" s="299"/>
      <c r="G136" s="300"/>
      <c r="H136" s="300"/>
      <c r="I136" s="300"/>
      <c r="J136" s="300"/>
      <c r="K136" s="301"/>
      <c r="L136" s="302" t="str">
        <f t="shared" si="27"/>
        <v/>
      </c>
      <c r="M136" s="303" t="str">
        <f t="shared" si="21"/>
        <v/>
      </c>
      <c r="N136" s="304">
        <f ca="1" t="shared" si="22"/>
        <v>40471.37188634259</v>
      </c>
      <c r="O136" s="305">
        <f ca="1" t="shared" si="23"/>
        <v>40471.37188634259</v>
      </c>
      <c r="P136" s="305">
        <f ca="1" t="shared" si="24"/>
        <v>40471.37188634259</v>
      </c>
      <c r="Q136" s="305">
        <f ca="1" t="shared" si="25"/>
        <v>40471.37188634259</v>
      </c>
      <c r="R136" s="305">
        <f ca="1" t="shared" si="26"/>
        <v>40471.37188634259</v>
      </c>
      <c r="S136" s="315"/>
      <c r="T136" s="306"/>
      <c r="U136" s="306"/>
      <c r="V136" s="306"/>
      <c r="W136" s="306"/>
      <c r="X136" s="89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8"/>
      <c r="AN136" s="77"/>
      <c r="AO136" s="80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</row>
    <row r="137" spans="1:65" s="73" customFormat="1" ht="14.1" customHeight="1" hidden="1">
      <c r="A137" s="325">
        <v>128</v>
      </c>
      <c r="B137" s="297"/>
      <c r="C137" s="315"/>
      <c r="D137" s="315"/>
      <c r="E137" s="315"/>
      <c r="F137" s="299"/>
      <c r="G137" s="300"/>
      <c r="H137" s="300"/>
      <c r="I137" s="300"/>
      <c r="J137" s="300"/>
      <c r="K137" s="301"/>
      <c r="L137" s="302" t="str">
        <f t="shared" si="27"/>
        <v/>
      </c>
      <c r="M137" s="303" t="str">
        <f t="shared" si="21"/>
        <v/>
      </c>
      <c r="N137" s="304">
        <f ca="1" t="shared" si="22"/>
        <v>40471.37188634259</v>
      </c>
      <c r="O137" s="305">
        <f ca="1" t="shared" si="23"/>
        <v>40471.37188634259</v>
      </c>
      <c r="P137" s="305">
        <f ca="1" t="shared" si="24"/>
        <v>40471.37188634259</v>
      </c>
      <c r="Q137" s="305">
        <f ca="1" t="shared" si="25"/>
        <v>40471.37188634259</v>
      </c>
      <c r="R137" s="305">
        <f ca="1" t="shared" si="26"/>
        <v>40471.37188634259</v>
      </c>
      <c r="S137" s="315"/>
      <c r="T137" s="306"/>
      <c r="U137" s="306"/>
      <c r="V137" s="306"/>
      <c r="W137" s="306"/>
      <c r="X137" s="89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7"/>
      <c r="AL137" s="307"/>
      <c r="AM137" s="308"/>
      <c r="AN137" s="77"/>
      <c r="AO137" s="80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</row>
    <row r="138" spans="1:65" s="73" customFormat="1" ht="14.1" customHeight="1" hidden="1">
      <c r="A138" s="325">
        <v>129</v>
      </c>
      <c r="B138" s="297"/>
      <c r="C138" s="315"/>
      <c r="D138" s="315"/>
      <c r="E138" s="315"/>
      <c r="F138" s="299"/>
      <c r="G138" s="300"/>
      <c r="H138" s="300"/>
      <c r="I138" s="300"/>
      <c r="J138" s="300"/>
      <c r="K138" s="301"/>
      <c r="L138" s="302" t="str">
        <f t="shared" si="27"/>
        <v/>
      </c>
      <c r="M138" s="303" t="str">
        <f aca="true" t="shared" si="28" ref="M138:M152">IF(F138="","",+L138+(F138*7/5))</f>
        <v/>
      </c>
      <c r="N138" s="304">
        <f aca="true" t="shared" si="29" ref="N138:N152">IF(K138="",NOW(),K138)</f>
        <v>40471.37188634259</v>
      </c>
      <c r="O138" s="305">
        <f aca="true" t="shared" si="30" ref="O138:O152">IF(G138="",NOW(),VLOOKUP(G138,$A$10:$M$152,13))</f>
        <v>40471.37188634259</v>
      </c>
      <c r="P138" s="305">
        <f aca="true" t="shared" si="31" ref="P138:P152">IF(H138="",NOW(),VLOOKUP(H138,$A$10:$M$152,13))</f>
        <v>40471.37188634259</v>
      </c>
      <c r="Q138" s="305">
        <f aca="true" t="shared" si="32" ref="Q138:Q152">IF(I138="",NOW(),VLOOKUP(I138,$A$10:$M$152,13))</f>
        <v>40471.37188634259</v>
      </c>
      <c r="R138" s="305">
        <f aca="true" t="shared" si="33" ref="R138:R152">IF(J138="",NOW(),VLOOKUP(J138,$A$10:$M$152,13))</f>
        <v>40471.37188634259</v>
      </c>
      <c r="S138" s="315"/>
      <c r="T138" s="306"/>
      <c r="U138" s="306"/>
      <c r="V138" s="306"/>
      <c r="W138" s="306"/>
      <c r="X138" s="89"/>
      <c r="Y138" s="307"/>
      <c r="Z138" s="307"/>
      <c r="AA138" s="307"/>
      <c r="AB138" s="307"/>
      <c r="AC138" s="307"/>
      <c r="AD138" s="307"/>
      <c r="AE138" s="307"/>
      <c r="AF138" s="307"/>
      <c r="AG138" s="307"/>
      <c r="AH138" s="307"/>
      <c r="AI138" s="307"/>
      <c r="AJ138" s="307"/>
      <c r="AK138" s="307"/>
      <c r="AL138" s="307"/>
      <c r="AM138" s="308"/>
      <c r="AN138" s="77"/>
      <c r="AO138" s="80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</row>
    <row r="139" spans="1:65" s="73" customFormat="1" ht="14.1" customHeight="1" hidden="1">
      <c r="A139" s="325">
        <v>130</v>
      </c>
      <c r="B139" s="297"/>
      <c r="C139" s="315"/>
      <c r="D139" s="315"/>
      <c r="E139" s="315"/>
      <c r="F139" s="299"/>
      <c r="G139" s="300"/>
      <c r="H139" s="300"/>
      <c r="I139" s="300"/>
      <c r="J139" s="300"/>
      <c r="K139" s="301"/>
      <c r="L139" s="302" t="str">
        <f aca="true" t="shared" si="34" ref="L139:L152">IF(F139="","",IF(K139="",MAX(N139:R139),K139))</f>
        <v/>
      </c>
      <c r="M139" s="303" t="str">
        <f t="shared" si="28"/>
        <v/>
      </c>
      <c r="N139" s="304">
        <f ca="1" t="shared" si="29"/>
        <v>40471.37188634259</v>
      </c>
      <c r="O139" s="305">
        <f ca="1" t="shared" si="30"/>
        <v>40471.37188634259</v>
      </c>
      <c r="P139" s="305">
        <f ca="1" t="shared" si="31"/>
        <v>40471.37188634259</v>
      </c>
      <c r="Q139" s="305">
        <f ca="1" t="shared" si="32"/>
        <v>40471.37188634259</v>
      </c>
      <c r="R139" s="305">
        <f ca="1" t="shared" si="33"/>
        <v>40471.37188634259</v>
      </c>
      <c r="S139" s="315"/>
      <c r="T139" s="306"/>
      <c r="U139" s="306"/>
      <c r="V139" s="306"/>
      <c r="W139" s="306"/>
      <c r="X139" s="89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/>
      <c r="AL139" s="307"/>
      <c r="AM139" s="308"/>
      <c r="AN139" s="77"/>
      <c r="AO139" s="80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</row>
    <row r="140" spans="1:65" s="73" customFormat="1" ht="14.1" customHeight="1" hidden="1">
      <c r="A140" s="325">
        <v>131</v>
      </c>
      <c r="B140" s="297"/>
      <c r="C140" s="315"/>
      <c r="D140" s="315"/>
      <c r="E140" s="315"/>
      <c r="F140" s="299"/>
      <c r="G140" s="300"/>
      <c r="H140" s="300"/>
      <c r="I140" s="300"/>
      <c r="J140" s="300"/>
      <c r="K140" s="301"/>
      <c r="L140" s="302" t="str">
        <f t="shared" si="34"/>
        <v/>
      </c>
      <c r="M140" s="303" t="str">
        <f t="shared" si="28"/>
        <v/>
      </c>
      <c r="N140" s="304">
        <f ca="1" t="shared" si="29"/>
        <v>40471.37188634259</v>
      </c>
      <c r="O140" s="305">
        <f ca="1" t="shared" si="30"/>
        <v>40471.37188634259</v>
      </c>
      <c r="P140" s="305">
        <f ca="1" t="shared" si="31"/>
        <v>40471.37188634259</v>
      </c>
      <c r="Q140" s="305">
        <f ca="1" t="shared" si="32"/>
        <v>40471.37188634259</v>
      </c>
      <c r="R140" s="305">
        <f ca="1" t="shared" si="33"/>
        <v>40471.37188634259</v>
      </c>
      <c r="S140" s="315"/>
      <c r="T140" s="306"/>
      <c r="U140" s="306"/>
      <c r="V140" s="306"/>
      <c r="W140" s="306"/>
      <c r="X140" s="89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8"/>
      <c r="AN140" s="77"/>
      <c r="AO140" s="80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</row>
    <row r="141" spans="1:65" s="73" customFormat="1" ht="14.1" customHeight="1" hidden="1">
      <c r="A141" s="325">
        <v>132</v>
      </c>
      <c r="B141" s="297"/>
      <c r="C141" s="315"/>
      <c r="D141" s="315"/>
      <c r="E141" s="315"/>
      <c r="F141" s="299"/>
      <c r="G141" s="300"/>
      <c r="H141" s="300"/>
      <c r="I141" s="300"/>
      <c r="J141" s="300"/>
      <c r="K141" s="301"/>
      <c r="L141" s="302" t="str">
        <f t="shared" si="34"/>
        <v/>
      </c>
      <c r="M141" s="303" t="str">
        <f t="shared" si="28"/>
        <v/>
      </c>
      <c r="N141" s="304">
        <f ca="1" t="shared" si="29"/>
        <v>40471.37188634259</v>
      </c>
      <c r="O141" s="305">
        <f ca="1" t="shared" si="30"/>
        <v>40471.37188634259</v>
      </c>
      <c r="P141" s="305">
        <f ca="1" t="shared" si="31"/>
        <v>40471.37188634259</v>
      </c>
      <c r="Q141" s="305">
        <f ca="1" t="shared" si="32"/>
        <v>40471.37188634259</v>
      </c>
      <c r="R141" s="305">
        <f ca="1" t="shared" si="33"/>
        <v>40471.37188634259</v>
      </c>
      <c r="S141" s="315"/>
      <c r="T141" s="306"/>
      <c r="U141" s="306"/>
      <c r="V141" s="306"/>
      <c r="W141" s="306"/>
      <c r="X141" s="89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307"/>
      <c r="AK141" s="307"/>
      <c r="AL141" s="307"/>
      <c r="AM141" s="308"/>
      <c r="AN141" s="77"/>
      <c r="AO141" s="80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</row>
    <row r="142" spans="1:65" s="73" customFormat="1" ht="14.1" customHeight="1" hidden="1">
      <c r="A142" s="325">
        <v>133</v>
      </c>
      <c r="B142" s="297"/>
      <c r="C142" s="315"/>
      <c r="D142" s="315"/>
      <c r="E142" s="315"/>
      <c r="F142" s="299"/>
      <c r="G142" s="300"/>
      <c r="H142" s="300"/>
      <c r="I142" s="300"/>
      <c r="J142" s="300"/>
      <c r="K142" s="301"/>
      <c r="L142" s="302" t="str">
        <f t="shared" si="34"/>
        <v/>
      </c>
      <c r="M142" s="303" t="str">
        <f t="shared" si="28"/>
        <v/>
      </c>
      <c r="N142" s="304">
        <f ca="1" t="shared" si="29"/>
        <v>40471.37188634259</v>
      </c>
      <c r="O142" s="305">
        <f ca="1" t="shared" si="30"/>
        <v>40471.37188634259</v>
      </c>
      <c r="P142" s="305">
        <f ca="1" t="shared" si="31"/>
        <v>40471.37188634259</v>
      </c>
      <c r="Q142" s="305">
        <f ca="1" t="shared" si="32"/>
        <v>40471.37188634259</v>
      </c>
      <c r="R142" s="305">
        <f ca="1" t="shared" si="33"/>
        <v>40471.37188634259</v>
      </c>
      <c r="S142" s="315"/>
      <c r="T142" s="306"/>
      <c r="U142" s="306"/>
      <c r="V142" s="306"/>
      <c r="W142" s="306"/>
      <c r="X142" s="89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8"/>
      <c r="AN142" s="77"/>
      <c r="AO142" s="80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</row>
    <row r="143" spans="1:65" s="73" customFormat="1" ht="14.1" customHeight="1" hidden="1">
      <c r="A143" s="325">
        <v>134</v>
      </c>
      <c r="B143" s="297"/>
      <c r="C143" s="315"/>
      <c r="D143" s="315"/>
      <c r="E143" s="315"/>
      <c r="F143" s="299"/>
      <c r="G143" s="300"/>
      <c r="H143" s="300"/>
      <c r="I143" s="300"/>
      <c r="J143" s="300"/>
      <c r="K143" s="301"/>
      <c r="L143" s="302" t="str">
        <f t="shared" si="34"/>
        <v/>
      </c>
      <c r="M143" s="303" t="str">
        <f t="shared" si="28"/>
        <v/>
      </c>
      <c r="N143" s="304">
        <f ca="1" t="shared" si="29"/>
        <v>40471.37188634259</v>
      </c>
      <c r="O143" s="305">
        <f ca="1" t="shared" si="30"/>
        <v>40471.37188634259</v>
      </c>
      <c r="P143" s="305">
        <f ca="1" t="shared" si="31"/>
        <v>40471.37188634259</v>
      </c>
      <c r="Q143" s="305">
        <f ca="1" t="shared" si="32"/>
        <v>40471.37188634259</v>
      </c>
      <c r="R143" s="305">
        <f ca="1" t="shared" si="33"/>
        <v>40471.37188634259</v>
      </c>
      <c r="S143" s="315"/>
      <c r="T143" s="306"/>
      <c r="U143" s="306"/>
      <c r="V143" s="306"/>
      <c r="W143" s="306"/>
      <c r="X143" s="89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8"/>
      <c r="AN143" s="77"/>
      <c r="AO143" s="80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</row>
    <row r="144" spans="1:65" s="73" customFormat="1" ht="14.1" customHeight="1" hidden="1">
      <c r="A144" s="325">
        <v>135</v>
      </c>
      <c r="B144" s="297"/>
      <c r="C144" s="315"/>
      <c r="D144" s="315"/>
      <c r="E144" s="315"/>
      <c r="F144" s="299"/>
      <c r="G144" s="300"/>
      <c r="H144" s="300"/>
      <c r="I144" s="300"/>
      <c r="J144" s="300"/>
      <c r="K144" s="301"/>
      <c r="L144" s="302" t="str">
        <f t="shared" si="34"/>
        <v/>
      </c>
      <c r="M144" s="303" t="str">
        <f t="shared" si="28"/>
        <v/>
      </c>
      <c r="N144" s="304">
        <f ca="1" t="shared" si="29"/>
        <v>40471.37188634259</v>
      </c>
      <c r="O144" s="305">
        <f ca="1" t="shared" si="30"/>
        <v>40471.37188634259</v>
      </c>
      <c r="P144" s="305">
        <f ca="1" t="shared" si="31"/>
        <v>40471.37188634259</v>
      </c>
      <c r="Q144" s="305">
        <f ca="1" t="shared" si="32"/>
        <v>40471.37188634259</v>
      </c>
      <c r="R144" s="305">
        <f ca="1" t="shared" si="33"/>
        <v>40471.37188634259</v>
      </c>
      <c r="S144" s="315"/>
      <c r="T144" s="306"/>
      <c r="U144" s="306"/>
      <c r="V144" s="306"/>
      <c r="W144" s="306"/>
      <c r="X144" s="89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8"/>
      <c r="AN144" s="77"/>
      <c r="AO144" s="80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</row>
    <row r="145" spans="1:65" s="73" customFormat="1" ht="14.1" customHeight="1" hidden="1">
      <c r="A145" s="325">
        <v>136</v>
      </c>
      <c r="B145" s="297"/>
      <c r="C145" s="315"/>
      <c r="D145" s="315"/>
      <c r="E145" s="315"/>
      <c r="F145" s="299"/>
      <c r="G145" s="300"/>
      <c r="H145" s="300"/>
      <c r="I145" s="300"/>
      <c r="J145" s="300"/>
      <c r="K145" s="301"/>
      <c r="L145" s="302" t="str">
        <f t="shared" si="34"/>
        <v/>
      </c>
      <c r="M145" s="303" t="str">
        <f t="shared" si="28"/>
        <v/>
      </c>
      <c r="N145" s="304">
        <f ca="1" t="shared" si="29"/>
        <v>40471.37188634259</v>
      </c>
      <c r="O145" s="305">
        <f ca="1" t="shared" si="30"/>
        <v>40471.37188634259</v>
      </c>
      <c r="P145" s="305">
        <f ca="1" t="shared" si="31"/>
        <v>40471.37188634259</v>
      </c>
      <c r="Q145" s="305">
        <f ca="1" t="shared" si="32"/>
        <v>40471.37188634259</v>
      </c>
      <c r="R145" s="305">
        <f ca="1" t="shared" si="33"/>
        <v>40471.37188634259</v>
      </c>
      <c r="S145" s="315"/>
      <c r="T145" s="306"/>
      <c r="U145" s="306"/>
      <c r="V145" s="306"/>
      <c r="W145" s="306"/>
      <c r="X145" s="89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8"/>
      <c r="AN145" s="77"/>
      <c r="AO145" s="80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</row>
    <row r="146" spans="1:65" s="73" customFormat="1" ht="14.1" customHeight="1" hidden="1">
      <c r="A146" s="325">
        <v>137</v>
      </c>
      <c r="B146" s="297"/>
      <c r="C146" s="315"/>
      <c r="D146" s="315"/>
      <c r="E146" s="315"/>
      <c r="F146" s="299"/>
      <c r="G146" s="300"/>
      <c r="H146" s="300"/>
      <c r="I146" s="300"/>
      <c r="J146" s="300"/>
      <c r="K146" s="301"/>
      <c r="L146" s="302" t="str">
        <f t="shared" si="34"/>
        <v/>
      </c>
      <c r="M146" s="303" t="str">
        <f t="shared" si="28"/>
        <v/>
      </c>
      <c r="N146" s="304">
        <f ca="1" t="shared" si="29"/>
        <v>40471.37188634259</v>
      </c>
      <c r="O146" s="305">
        <f ca="1" t="shared" si="30"/>
        <v>40471.37188634259</v>
      </c>
      <c r="P146" s="305">
        <f ca="1" t="shared" si="31"/>
        <v>40471.37188634259</v>
      </c>
      <c r="Q146" s="305">
        <f ca="1" t="shared" si="32"/>
        <v>40471.37188634259</v>
      </c>
      <c r="R146" s="305">
        <f ca="1" t="shared" si="33"/>
        <v>40471.37188634259</v>
      </c>
      <c r="S146" s="315"/>
      <c r="T146" s="306"/>
      <c r="U146" s="306"/>
      <c r="V146" s="306"/>
      <c r="W146" s="306"/>
      <c r="X146" s="89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8"/>
      <c r="AN146" s="77"/>
      <c r="AO146" s="80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</row>
    <row r="147" spans="1:65" s="73" customFormat="1" ht="14.1" customHeight="1" hidden="1">
      <c r="A147" s="325">
        <v>138</v>
      </c>
      <c r="B147" s="297"/>
      <c r="C147" s="315"/>
      <c r="D147" s="315"/>
      <c r="E147" s="315"/>
      <c r="F147" s="299"/>
      <c r="G147" s="300"/>
      <c r="H147" s="300"/>
      <c r="I147" s="300"/>
      <c r="J147" s="300"/>
      <c r="K147" s="301"/>
      <c r="L147" s="302" t="str">
        <f t="shared" si="34"/>
        <v/>
      </c>
      <c r="M147" s="303" t="str">
        <f t="shared" si="28"/>
        <v/>
      </c>
      <c r="N147" s="304">
        <f ca="1" t="shared" si="29"/>
        <v>40471.37188634259</v>
      </c>
      <c r="O147" s="305">
        <f ca="1" t="shared" si="30"/>
        <v>40471.37188634259</v>
      </c>
      <c r="P147" s="305">
        <f ca="1" t="shared" si="31"/>
        <v>40471.37188634259</v>
      </c>
      <c r="Q147" s="305">
        <f ca="1" t="shared" si="32"/>
        <v>40471.37188634259</v>
      </c>
      <c r="R147" s="305">
        <f ca="1" t="shared" si="33"/>
        <v>40471.37188634259</v>
      </c>
      <c r="S147" s="315"/>
      <c r="T147" s="306"/>
      <c r="U147" s="306"/>
      <c r="V147" s="306"/>
      <c r="W147" s="306"/>
      <c r="X147" s="89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8"/>
      <c r="AN147" s="77"/>
      <c r="AO147" s="80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</row>
    <row r="148" spans="1:65" s="73" customFormat="1" ht="14.1" customHeight="1" hidden="1">
      <c r="A148" s="325">
        <v>139</v>
      </c>
      <c r="B148" s="297"/>
      <c r="C148" s="315"/>
      <c r="D148" s="315"/>
      <c r="E148" s="315"/>
      <c r="F148" s="299"/>
      <c r="G148" s="300"/>
      <c r="H148" s="300"/>
      <c r="I148" s="300"/>
      <c r="J148" s="300"/>
      <c r="K148" s="301"/>
      <c r="L148" s="302" t="str">
        <f t="shared" si="34"/>
        <v/>
      </c>
      <c r="M148" s="303" t="str">
        <f t="shared" si="28"/>
        <v/>
      </c>
      <c r="N148" s="304">
        <f ca="1" t="shared" si="29"/>
        <v>40471.37188634259</v>
      </c>
      <c r="O148" s="305">
        <f ca="1" t="shared" si="30"/>
        <v>40471.37188634259</v>
      </c>
      <c r="P148" s="305">
        <f ca="1" t="shared" si="31"/>
        <v>40471.37188634259</v>
      </c>
      <c r="Q148" s="305">
        <f ca="1" t="shared" si="32"/>
        <v>40471.37188634259</v>
      </c>
      <c r="R148" s="305">
        <f ca="1" t="shared" si="33"/>
        <v>40471.37188634259</v>
      </c>
      <c r="S148" s="315"/>
      <c r="T148" s="306"/>
      <c r="U148" s="306"/>
      <c r="V148" s="306"/>
      <c r="W148" s="306"/>
      <c r="X148" s="89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307"/>
      <c r="AK148" s="307"/>
      <c r="AL148" s="307"/>
      <c r="AM148" s="308"/>
      <c r="AN148" s="77"/>
      <c r="AO148" s="80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</row>
    <row r="149" spans="1:65" s="73" customFormat="1" ht="14.1" customHeight="1" hidden="1">
      <c r="A149" s="325">
        <v>140</v>
      </c>
      <c r="B149" s="297"/>
      <c r="C149" s="315"/>
      <c r="D149" s="315"/>
      <c r="E149" s="315"/>
      <c r="F149" s="299"/>
      <c r="G149" s="300"/>
      <c r="H149" s="300"/>
      <c r="I149" s="300"/>
      <c r="J149" s="300"/>
      <c r="K149" s="301"/>
      <c r="L149" s="302" t="str">
        <f t="shared" si="34"/>
        <v/>
      </c>
      <c r="M149" s="303" t="str">
        <f t="shared" si="28"/>
        <v/>
      </c>
      <c r="N149" s="304">
        <f ca="1" t="shared" si="29"/>
        <v>40471.37188634259</v>
      </c>
      <c r="O149" s="305">
        <f ca="1" t="shared" si="30"/>
        <v>40471.37188634259</v>
      </c>
      <c r="P149" s="305">
        <f ca="1" t="shared" si="31"/>
        <v>40471.37188634259</v>
      </c>
      <c r="Q149" s="305">
        <f ca="1" t="shared" si="32"/>
        <v>40471.37188634259</v>
      </c>
      <c r="R149" s="305">
        <f ca="1" t="shared" si="33"/>
        <v>40471.37188634259</v>
      </c>
      <c r="S149" s="315"/>
      <c r="T149" s="306"/>
      <c r="U149" s="306"/>
      <c r="V149" s="306"/>
      <c r="W149" s="306"/>
      <c r="X149" s="89"/>
      <c r="Y149" s="307"/>
      <c r="Z149" s="30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8"/>
      <c r="AN149" s="77"/>
      <c r="AO149" s="80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</row>
    <row r="150" spans="1:65" s="73" customFormat="1" ht="14.1" customHeight="1" hidden="1">
      <c r="A150" s="325">
        <v>141</v>
      </c>
      <c r="B150" s="297"/>
      <c r="C150" s="315"/>
      <c r="D150" s="315"/>
      <c r="E150" s="315"/>
      <c r="F150" s="299"/>
      <c r="G150" s="300"/>
      <c r="H150" s="300"/>
      <c r="I150" s="300"/>
      <c r="J150" s="300"/>
      <c r="K150" s="301"/>
      <c r="L150" s="302" t="str">
        <f t="shared" si="34"/>
        <v/>
      </c>
      <c r="M150" s="303" t="str">
        <f t="shared" si="28"/>
        <v/>
      </c>
      <c r="N150" s="304">
        <f ca="1" t="shared" si="29"/>
        <v>40471.37188634259</v>
      </c>
      <c r="O150" s="305">
        <f ca="1" t="shared" si="30"/>
        <v>40471.37188634259</v>
      </c>
      <c r="P150" s="305">
        <f ca="1" t="shared" si="31"/>
        <v>40471.37188634259</v>
      </c>
      <c r="Q150" s="305">
        <f ca="1" t="shared" si="32"/>
        <v>40471.37188634259</v>
      </c>
      <c r="R150" s="305">
        <f ca="1" t="shared" si="33"/>
        <v>40471.37188634259</v>
      </c>
      <c r="S150" s="315"/>
      <c r="T150" s="306"/>
      <c r="U150" s="306"/>
      <c r="V150" s="306"/>
      <c r="W150" s="306"/>
      <c r="X150" s="89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8"/>
      <c r="AN150" s="77"/>
      <c r="AO150" s="80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</row>
    <row r="151" spans="1:65" s="73" customFormat="1" ht="14.1" customHeight="1" hidden="1">
      <c r="A151" s="325">
        <v>142</v>
      </c>
      <c r="B151" s="297"/>
      <c r="C151" s="315"/>
      <c r="D151" s="315"/>
      <c r="E151" s="315"/>
      <c r="F151" s="299"/>
      <c r="G151" s="300"/>
      <c r="H151" s="300"/>
      <c r="I151" s="300"/>
      <c r="J151" s="300"/>
      <c r="K151" s="301"/>
      <c r="L151" s="302" t="str">
        <f t="shared" si="34"/>
        <v/>
      </c>
      <c r="M151" s="303" t="str">
        <f t="shared" si="28"/>
        <v/>
      </c>
      <c r="N151" s="304">
        <f ca="1" t="shared" si="29"/>
        <v>40471.37188634259</v>
      </c>
      <c r="O151" s="305">
        <f ca="1" t="shared" si="30"/>
        <v>40471.37188634259</v>
      </c>
      <c r="P151" s="305">
        <f ca="1" t="shared" si="31"/>
        <v>40471.37188634259</v>
      </c>
      <c r="Q151" s="305">
        <f ca="1" t="shared" si="32"/>
        <v>40471.37188634259</v>
      </c>
      <c r="R151" s="305">
        <f ca="1" t="shared" si="33"/>
        <v>40471.37188634259</v>
      </c>
      <c r="S151" s="315"/>
      <c r="T151" s="306"/>
      <c r="U151" s="306"/>
      <c r="V151" s="306"/>
      <c r="W151" s="306"/>
      <c r="X151" s="89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8"/>
      <c r="AN151" s="77"/>
      <c r="AO151" s="80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</row>
    <row r="152" spans="1:65" s="22" customFormat="1" ht="14.25">
      <c r="A152" s="328"/>
      <c r="B152" s="27"/>
      <c r="C152" s="27"/>
      <c r="D152" s="27"/>
      <c r="E152" s="27"/>
      <c r="F152" s="329"/>
      <c r="G152" s="330"/>
      <c r="H152" s="330"/>
      <c r="I152" s="330"/>
      <c r="J152" s="330"/>
      <c r="K152" s="301"/>
      <c r="L152" s="302" t="str">
        <f t="shared" si="34"/>
        <v/>
      </c>
      <c r="M152" s="303" t="str">
        <f t="shared" si="28"/>
        <v/>
      </c>
      <c r="N152" s="304">
        <f ca="1" t="shared" si="29"/>
        <v>40471.37188634259</v>
      </c>
      <c r="O152" s="305">
        <f ca="1" t="shared" si="30"/>
        <v>40471.37188634259</v>
      </c>
      <c r="P152" s="305">
        <f ca="1" t="shared" si="31"/>
        <v>40471.37188634259</v>
      </c>
      <c r="Q152" s="305">
        <f ca="1" t="shared" si="32"/>
        <v>40471.37188634259</v>
      </c>
      <c r="R152" s="305">
        <f ca="1" t="shared" si="33"/>
        <v>40471.37188634259</v>
      </c>
      <c r="S152" s="315"/>
      <c r="T152" s="306"/>
      <c r="U152" s="306"/>
      <c r="V152" s="306"/>
      <c r="W152" s="306"/>
      <c r="X152" s="89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282"/>
      <c r="AN152" s="30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</row>
    <row r="153" spans="1:51" s="29" customFormat="1" ht="8.25" customHeight="1">
      <c r="A153" s="284"/>
      <c r="B153" s="286"/>
      <c r="C153" s="286"/>
      <c r="D153" s="286"/>
      <c r="E153" s="286"/>
      <c r="F153" s="331"/>
      <c r="G153" s="330"/>
      <c r="H153" s="330"/>
      <c r="I153" s="330"/>
      <c r="J153" s="330"/>
      <c r="K153" s="330"/>
      <c r="L153" s="287"/>
      <c r="M153" s="287"/>
      <c r="N153" s="286"/>
      <c r="O153" s="286"/>
      <c r="P153" s="286"/>
      <c r="Q153" s="286"/>
      <c r="R153" s="286"/>
      <c r="S153" s="286"/>
      <c r="T153" s="332"/>
      <c r="U153" s="332"/>
      <c r="V153" s="333"/>
      <c r="W153" s="332"/>
      <c r="X153" s="92"/>
      <c r="Y153" s="334"/>
      <c r="Z153" s="334"/>
      <c r="AA153" s="334"/>
      <c r="AB153" s="334"/>
      <c r="AC153" s="334"/>
      <c r="AD153" s="334"/>
      <c r="AE153" s="334"/>
      <c r="AF153" s="334"/>
      <c r="AG153" s="334"/>
      <c r="AH153" s="334"/>
      <c r="AI153" s="334"/>
      <c r="AJ153" s="334"/>
      <c r="AK153" s="334"/>
      <c r="AL153" s="334"/>
      <c r="AM153" s="335"/>
      <c r="AN153" s="32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</row>
    <row r="154" spans="1:51" s="35" customFormat="1" ht="14.25">
      <c r="A154" s="336"/>
      <c r="B154" s="337"/>
      <c r="C154" s="338" t="s">
        <v>13</v>
      </c>
      <c r="D154" s="338"/>
      <c r="E154" s="338"/>
      <c r="F154" s="339"/>
      <c r="G154" s="340"/>
      <c r="H154" s="340"/>
      <c r="I154" s="340"/>
      <c r="J154" s="340"/>
      <c r="K154" s="340"/>
      <c r="L154" s="341"/>
      <c r="M154" s="341"/>
      <c r="N154" s="342"/>
      <c r="O154" s="342"/>
      <c r="P154" s="342"/>
      <c r="Q154" s="342"/>
      <c r="R154" s="342"/>
      <c r="S154" s="342"/>
      <c r="T154" s="343">
        <f aca="true" t="shared" si="35" ref="T154:AL154">SUM(T10:T153)</f>
        <v>484529</v>
      </c>
      <c r="U154" s="343">
        <f t="shared" si="35"/>
        <v>0</v>
      </c>
      <c r="V154" s="343">
        <f t="shared" si="35"/>
        <v>0</v>
      </c>
      <c r="W154" s="343">
        <f t="shared" si="35"/>
        <v>10</v>
      </c>
      <c r="X154" s="847">
        <f t="shared" si="35"/>
        <v>0</v>
      </c>
      <c r="Y154" s="848">
        <f t="shared" si="35"/>
        <v>1536.1599999999999</v>
      </c>
      <c r="Z154" s="843">
        <f t="shared" si="35"/>
        <v>2490</v>
      </c>
      <c r="AA154" s="344">
        <f t="shared" si="35"/>
        <v>0</v>
      </c>
      <c r="AB154" s="344">
        <f t="shared" si="35"/>
        <v>0</v>
      </c>
      <c r="AC154" s="344">
        <f t="shared" si="35"/>
        <v>0</v>
      </c>
      <c r="AD154" s="344">
        <f t="shared" si="35"/>
        <v>0</v>
      </c>
      <c r="AE154" s="843">
        <f t="shared" si="35"/>
        <v>2361.6</v>
      </c>
      <c r="AF154" s="344">
        <f t="shared" si="35"/>
        <v>747</v>
      </c>
      <c r="AG154" s="344">
        <f t="shared" si="35"/>
        <v>0</v>
      </c>
      <c r="AH154" s="344">
        <f t="shared" si="35"/>
        <v>0</v>
      </c>
      <c r="AI154" s="344">
        <f t="shared" si="35"/>
        <v>0</v>
      </c>
      <c r="AJ154" s="344">
        <f t="shared" si="35"/>
        <v>0</v>
      </c>
      <c r="AK154" s="344">
        <f t="shared" si="35"/>
        <v>0</v>
      </c>
      <c r="AL154" s="344">
        <f t="shared" si="35"/>
        <v>0</v>
      </c>
      <c r="AM154" s="345"/>
      <c r="AO154" s="22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</row>
    <row r="155" spans="1:51" s="31" customFormat="1" ht="12.75" thickBot="1">
      <c r="A155" s="346"/>
      <c r="B155" s="248"/>
      <c r="C155" s="248"/>
      <c r="D155" s="248"/>
      <c r="E155" s="248"/>
      <c r="F155" s="244"/>
      <c r="G155" s="330"/>
      <c r="H155" s="330"/>
      <c r="I155" s="330"/>
      <c r="J155" s="330"/>
      <c r="K155" s="330"/>
      <c r="L155" s="287"/>
      <c r="M155" s="287"/>
      <c r="N155" s="248"/>
      <c r="O155" s="248"/>
      <c r="P155" s="248"/>
      <c r="Q155" s="248"/>
      <c r="R155" s="248"/>
      <c r="S155" s="248"/>
      <c r="T155" s="347"/>
      <c r="U155" s="347"/>
      <c r="V155" s="348"/>
      <c r="W155" s="347"/>
      <c r="X155" s="378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50"/>
      <c r="AO155" s="22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</row>
    <row r="156" spans="1:51" s="42" customFormat="1" ht="16.5" thickBot="1">
      <c r="A156" s="351"/>
      <c r="B156" s="95" t="s">
        <v>54</v>
      </c>
      <c r="C156" s="97"/>
      <c r="D156" s="401">
        <f>SUM(T156:AL156)</f>
        <v>1567.8176316000001</v>
      </c>
      <c r="E156" s="96"/>
      <c r="F156" s="132">
        <f>SUM(T156:AL156)</f>
        <v>1567.8176316000001</v>
      </c>
      <c r="G156" s="352"/>
      <c r="H156" s="352"/>
      <c r="I156" s="352"/>
      <c r="J156" s="352"/>
      <c r="K156" s="352"/>
      <c r="L156" s="353"/>
      <c r="M156" s="353"/>
      <c r="N156" s="354"/>
      <c r="O156" s="354"/>
      <c r="P156" s="354"/>
      <c r="Q156" s="354"/>
      <c r="R156" s="354"/>
      <c r="S156" s="354"/>
      <c r="T156" s="355">
        <f>+T154*T9/1000</f>
        <v>566.89893</v>
      </c>
      <c r="U156" s="355">
        <f>+U154*U9</f>
        <v>0</v>
      </c>
      <c r="V156" s="355">
        <f>+V154*V9</f>
        <v>0</v>
      </c>
      <c r="W156" s="355">
        <f>+W154*W9</f>
        <v>11</v>
      </c>
      <c r="X156" s="379">
        <f>+X154*X9</f>
        <v>0</v>
      </c>
      <c r="Y156" s="849">
        <f aca="true" t="shared" si="36" ref="Y156:AL156">(+Y154*Y9)/1000</f>
        <v>271.6852576</v>
      </c>
      <c r="Z156" s="844">
        <f t="shared" si="36"/>
        <v>295.36379999999997</v>
      </c>
      <c r="AA156" s="355">
        <f t="shared" si="36"/>
        <v>0</v>
      </c>
      <c r="AB156" s="355">
        <f t="shared" si="36"/>
        <v>0</v>
      </c>
      <c r="AC156" s="355">
        <f t="shared" si="36"/>
        <v>0</v>
      </c>
      <c r="AD156" s="355">
        <f t="shared" si="36"/>
        <v>0</v>
      </c>
      <c r="AE156" s="844">
        <f t="shared" si="36"/>
        <v>356.341824</v>
      </c>
      <c r="AF156" s="355">
        <f t="shared" si="36"/>
        <v>66.52782</v>
      </c>
      <c r="AG156" s="355">
        <f t="shared" si="36"/>
        <v>0</v>
      </c>
      <c r="AH156" s="355">
        <f t="shared" si="36"/>
        <v>0</v>
      </c>
      <c r="AI156" s="355">
        <f t="shared" si="36"/>
        <v>0</v>
      </c>
      <c r="AJ156" s="355">
        <f t="shared" si="36"/>
        <v>0</v>
      </c>
      <c r="AK156" s="355">
        <f t="shared" si="36"/>
        <v>0</v>
      </c>
      <c r="AL156" s="355">
        <f t="shared" si="36"/>
        <v>0</v>
      </c>
      <c r="AM156" s="356"/>
      <c r="AO156" s="22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</row>
    <row r="157" spans="1:72" s="42" customFormat="1" ht="15.75">
      <c r="A157" s="242"/>
      <c r="B157" s="243"/>
      <c r="C157" s="242"/>
      <c r="D157" s="242"/>
      <c r="E157" s="242"/>
      <c r="F157" s="244"/>
      <c r="G157" s="245"/>
      <c r="H157" s="245"/>
      <c r="I157" s="245"/>
      <c r="J157" s="245"/>
      <c r="K157" s="245"/>
      <c r="L157" s="242"/>
      <c r="M157" s="242"/>
      <c r="N157" s="242"/>
      <c r="O157" s="242"/>
      <c r="P157" s="242"/>
      <c r="Q157" s="242"/>
      <c r="R157" s="242"/>
      <c r="S157" s="242"/>
      <c r="T157" s="248"/>
      <c r="U157" s="242"/>
      <c r="V157" s="246"/>
      <c r="W157" s="242"/>
      <c r="X157" s="242"/>
      <c r="Y157" s="242"/>
      <c r="Z157" s="242"/>
      <c r="AA157" s="242"/>
      <c r="AB157" s="242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42"/>
      <c r="BA157" s="242"/>
      <c r="BB157" s="242"/>
      <c r="BC157" s="242"/>
      <c r="BD157" s="242"/>
      <c r="BE157" s="242"/>
      <c r="BF157" s="242"/>
      <c r="BG157" s="242"/>
      <c r="BH157" s="242"/>
      <c r="BI157" s="242"/>
      <c r="BJ157" s="242"/>
      <c r="BK157" s="242"/>
      <c r="BL157" s="242"/>
      <c r="BM157" s="242"/>
      <c r="BN157" s="242"/>
      <c r="BO157" s="242"/>
      <c r="BP157" s="242"/>
      <c r="BQ157" s="242"/>
      <c r="BR157" s="242"/>
      <c r="BS157" s="242"/>
      <c r="BT157" s="242"/>
    </row>
    <row r="158" spans="1:72" s="46" customFormat="1" ht="12.75">
      <c r="A158" s="247"/>
      <c r="B158" s="247"/>
      <c r="C158" s="319"/>
      <c r="D158" s="736"/>
      <c r="E158" s="736"/>
      <c r="F158" s="737"/>
      <c r="G158" s="738"/>
      <c r="H158" s="738"/>
      <c r="I158" s="738"/>
      <c r="J158" s="738"/>
      <c r="K158" s="738"/>
      <c r="L158" s="737"/>
      <c r="M158" s="739"/>
      <c r="N158" s="739"/>
      <c r="O158" s="739"/>
      <c r="P158" s="739"/>
      <c r="Q158" s="739"/>
      <c r="R158" s="739"/>
      <c r="S158" s="740"/>
      <c r="T158" s="741"/>
      <c r="U158" s="741"/>
      <c r="V158" s="742"/>
      <c r="W158" s="741"/>
      <c r="X158" s="741"/>
      <c r="Y158" s="741"/>
      <c r="Z158" s="741"/>
      <c r="AA158" s="741"/>
      <c r="AB158" s="741"/>
      <c r="AC158" s="741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58"/>
      <c r="AN158" s="258"/>
      <c r="AO158" s="258"/>
      <c r="AP158" s="253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</row>
    <row r="159" spans="1:72" s="1" customFormat="1" ht="15.75">
      <c r="A159" s="247"/>
      <c r="B159" s="247"/>
      <c r="C159" s="319"/>
      <c r="D159" s="737"/>
      <c r="E159" s="737"/>
      <c r="F159" s="737"/>
      <c r="G159" s="738"/>
      <c r="H159" s="738"/>
      <c r="I159" s="738"/>
      <c r="J159" s="738"/>
      <c r="K159" s="738"/>
      <c r="L159" s="737"/>
      <c r="M159" s="743"/>
      <c r="N159" s="743"/>
      <c r="O159" s="743"/>
      <c r="P159" s="743"/>
      <c r="Q159" s="743"/>
      <c r="R159" s="743"/>
      <c r="S159" s="740"/>
      <c r="T159" s="747"/>
      <c r="U159" s="747"/>
      <c r="V159" s="748"/>
      <c r="W159" s="747"/>
      <c r="X159" s="747"/>
      <c r="Y159" s="747"/>
      <c r="Z159" s="747"/>
      <c r="AA159" s="747"/>
      <c r="AB159" s="747"/>
      <c r="AC159" s="747"/>
      <c r="AD159" s="749"/>
      <c r="AE159" s="747"/>
      <c r="AF159" s="749"/>
      <c r="AG159" s="260"/>
      <c r="AH159" s="260"/>
      <c r="AI159" s="260"/>
      <c r="AJ159" s="260"/>
      <c r="AK159" s="260"/>
      <c r="AL159" s="260"/>
      <c r="AM159" s="258"/>
      <c r="AN159" s="258"/>
      <c r="AO159" s="258"/>
      <c r="AP159" s="253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</row>
    <row r="160" spans="1:72" s="1" customFormat="1" ht="15.75">
      <c r="A160" s="247"/>
      <c r="B160" s="247"/>
      <c r="C160" s="314"/>
      <c r="D160" s="737"/>
      <c r="E160" s="737"/>
      <c r="F160" s="736"/>
      <c r="G160" s="744"/>
      <c r="H160" s="744"/>
      <c r="I160" s="744"/>
      <c r="J160" s="744"/>
      <c r="K160" s="744"/>
      <c r="L160" s="736"/>
      <c r="M160" s="743"/>
      <c r="N160" s="743"/>
      <c r="O160" s="743"/>
      <c r="P160" s="743"/>
      <c r="Q160" s="743"/>
      <c r="R160" s="743"/>
      <c r="S160" s="745"/>
      <c r="T160" s="41"/>
      <c r="U160" s="41"/>
      <c r="V160" s="44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746"/>
      <c r="AH160" s="746"/>
      <c r="AI160" s="746"/>
      <c r="AJ160" s="746"/>
      <c r="AK160" s="746"/>
      <c r="AL160" s="746"/>
      <c r="AM160" s="258"/>
      <c r="AN160" s="258"/>
      <c r="AO160" s="258"/>
      <c r="AP160" s="253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</row>
    <row r="161" spans="1:72" s="1" customFormat="1" ht="15.75">
      <c r="A161" s="247"/>
      <c r="B161" s="247"/>
      <c r="C161" s="314"/>
      <c r="D161" s="254"/>
      <c r="E161" s="254"/>
      <c r="F161" s="254"/>
      <c r="G161" s="147"/>
      <c r="H161" s="147"/>
      <c r="I161" s="147"/>
      <c r="J161" s="147"/>
      <c r="K161" s="147"/>
      <c r="L161" s="254"/>
      <c r="M161" s="259"/>
      <c r="N161" s="259"/>
      <c r="O161" s="259"/>
      <c r="P161" s="259"/>
      <c r="Q161" s="259"/>
      <c r="R161" s="259"/>
      <c r="S161" s="255"/>
      <c r="T161" s="750"/>
      <c r="U161" s="750"/>
      <c r="V161" s="750"/>
      <c r="W161" s="750"/>
      <c r="X161" s="750"/>
      <c r="Y161" s="751"/>
      <c r="Z161" s="751"/>
      <c r="AA161" s="751"/>
      <c r="AB161" s="751"/>
      <c r="AC161" s="751"/>
      <c r="AD161" s="751"/>
      <c r="AE161" s="751"/>
      <c r="AF161" s="751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3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</row>
    <row r="162" spans="1:72" s="1" customFormat="1" ht="15.75">
      <c r="A162" s="247"/>
      <c r="B162" s="247"/>
      <c r="C162" s="314"/>
      <c r="D162" s="254"/>
      <c r="E162" s="254"/>
      <c r="F162" s="254"/>
      <c r="G162" s="147"/>
      <c r="H162" s="147"/>
      <c r="I162" s="147"/>
      <c r="J162" s="147"/>
      <c r="K162" s="147"/>
      <c r="L162" s="254"/>
      <c r="M162" s="259"/>
      <c r="N162" s="259"/>
      <c r="O162" s="259"/>
      <c r="P162" s="259"/>
      <c r="Q162" s="259"/>
      <c r="R162" s="259"/>
      <c r="S162" s="255"/>
      <c r="T162" s="750"/>
      <c r="U162" s="750"/>
      <c r="V162" s="750"/>
      <c r="W162" s="750"/>
      <c r="X162" s="750"/>
      <c r="Y162" s="751"/>
      <c r="Z162" s="751"/>
      <c r="AA162" s="751"/>
      <c r="AB162" s="58"/>
      <c r="AC162" s="58"/>
      <c r="AD162" s="58"/>
      <c r="AE162" s="58"/>
      <c r="AF162" s="58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3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</row>
    <row r="163" spans="1:72" s="1" customFormat="1" ht="12.75">
      <c r="A163" s="247"/>
      <c r="B163" s="247"/>
      <c r="C163" s="314"/>
      <c r="D163" s="264"/>
      <c r="E163" s="264"/>
      <c r="F163" s="265"/>
      <c r="G163" s="150"/>
      <c r="H163" s="150"/>
      <c r="I163" s="150"/>
      <c r="J163" s="150"/>
      <c r="K163" s="150"/>
      <c r="L163" s="264"/>
      <c r="M163" s="264"/>
      <c r="N163" s="264"/>
      <c r="O163" s="264"/>
      <c r="P163" s="264"/>
      <c r="Q163" s="264"/>
      <c r="R163" s="264"/>
      <c r="S163" s="264"/>
      <c r="T163" s="750"/>
      <c r="U163" s="750"/>
      <c r="V163" s="750"/>
      <c r="W163" s="750"/>
      <c r="X163" s="750"/>
      <c r="Y163" s="751"/>
      <c r="Z163" s="751"/>
      <c r="AA163" s="751"/>
      <c r="AB163" s="751"/>
      <c r="AC163" s="751"/>
      <c r="AD163" s="751"/>
      <c r="AE163" s="751"/>
      <c r="AF163" s="751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3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</row>
    <row r="164" spans="1:72" s="1" customFormat="1" ht="12.75">
      <c r="A164" s="247"/>
      <c r="B164" s="247"/>
      <c r="D164" s="264"/>
      <c r="E164" s="264"/>
      <c r="F164" s="265"/>
      <c r="G164" s="150"/>
      <c r="H164" s="150"/>
      <c r="I164" s="150"/>
      <c r="J164" s="150"/>
      <c r="K164" s="150"/>
      <c r="L164" s="264"/>
      <c r="M164" s="264"/>
      <c r="N164" s="264"/>
      <c r="O164" s="264"/>
      <c r="P164" s="264"/>
      <c r="Q164" s="264"/>
      <c r="R164" s="264"/>
      <c r="S164" s="264"/>
      <c r="T164" s="750"/>
      <c r="U164" s="750"/>
      <c r="V164" s="750"/>
      <c r="W164" s="750"/>
      <c r="X164" s="750"/>
      <c r="Y164" s="751"/>
      <c r="Z164" s="751"/>
      <c r="AA164" s="751"/>
      <c r="AB164" s="751"/>
      <c r="AC164" s="751"/>
      <c r="AD164" s="751"/>
      <c r="AE164" s="751"/>
      <c r="AF164" s="751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3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</row>
    <row r="165" spans="1:72" s="1" customFormat="1" ht="12.75">
      <c r="A165" s="247"/>
      <c r="B165" s="247"/>
      <c r="D165" s="264"/>
      <c r="E165" s="264"/>
      <c r="F165" s="265"/>
      <c r="G165" s="150"/>
      <c r="H165" s="150"/>
      <c r="I165" s="150"/>
      <c r="J165" s="150"/>
      <c r="K165" s="150"/>
      <c r="L165" s="264"/>
      <c r="M165" s="264"/>
      <c r="N165" s="264"/>
      <c r="O165" s="264"/>
      <c r="P165" s="264"/>
      <c r="Q165" s="264"/>
      <c r="R165" s="264"/>
      <c r="S165" s="264"/>
      <c r="T165" s="750"/>
      <c r="U165" s="750"/>
      <c r="V165" s="750"/>
      <c r="W165" s="750"/>
      <c r="X165" s="750"/>
      <c r="Y165" s="751"/>
      <c r="Z165" s="751"/>
      <c r="AA165" s="751"/>
      <c r="AB165" s="751"/>
      <c r="AC165" s="751"/>
      <c r="AD165" s="751"/>
      <c r="AE165" s="751"/>
      <c r="AF165" s="751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3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</row>
    <row r="166" spans="1:72" s="1" customFormat="1" ht="12.75">
      <c r="A166" s="247"/>
      <c r="B166" s="247"/>
      <c r="C166" s="314"/>
      <c r="D166" s="264"/>
      <c r="E166" s="264"/>
      <c r="F166" s="265"/>
      <c r="G166" s="150"/>
      <c r="H166" s="150"/>
      <c r="I166" s="150"/>
      <c r="J166" s="150"/>
      <c r="K166" s="150"/>
      <c r="L166" s="264"/>
      <c r="M166" s="264"/>
      <c r="N166" s="264"/>
      <c r="O166" s="264"/>
      <c r="P166" s="264"/>
      <c r="Q166" s="264"/>
      <c r="R166" s="264"/>
      <c r="S166" s="264"/>
      <c r="T166" s="750"/>
      <c r="U166" s="750"/>
      <c r="V166" s="750"/>
      <c r="W166" s="750"/>
      <c r="X166" s="750"/>
      <c r="Y166" s="751"/>
      <c r="Z166" s="751"/>
      <c r="AA166" s="751"/>
      <c r="AB166" s="751"/>
      <c r="AC166" s="751"/>
      <c r="AD166" s="751"/>
      <c r="AE166" s="751"/>
      <c r="AF166" s="751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3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</row>
    <row r="167" spans="3:42" s="1" customFormat="1" ht="12.75">
      <c r="C167" s="314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T167" s="750"/>
      <c r="U167" s="750"/>
      <c r="V167" s="750"/>
      <c r="W167" s="750"/>
      <c r="X167" s="750"/>
      <c r="Y167" s="751"/>
      <c r="Z167" s="751"/>
      <c r="AA167" s="751"/>
      <c r="AB167" s="751"/>
      <c r="AC167" s="751"/>
      <c r="AD167" s="751"/>
      <c r="AE167" s="751"/>
      <c r="AF167" s="751"/>
      <c r="AP167" s="28"/>
    </row>
    <row r="168" spans="3:42" s="41" customFormat="1" ht="15.75">
      <c r="C168" s="314"/>
      <c r="F168" s="128"/>
      <c r="G168" s="145"/>
      <c r="H168" s="145"/>
      <c r="I168" s="145"/>
      <c r="J168" s="145"/>
      <c r="K168" s="145"/>
      <c r="L168" s="181"/>
      <c r="M168" s="181"/>
      <c r="T168" s="750"/>
      <c r="U168" s="750"/>
      <c r="V168" s="750"/>
      <c r="W168" s="750"/>
      <c r="X168" s="750"/>
      <c r="Y168" s="751"/>
      <c r="Z168" s="751"/>
      <c r="AA168" s="751"/>
      <c r="AB168" s="751"/>
      <c r="AC168" s="751"/>
      <c r="AD168" s="751"/>
      <c r="AE168" s="751"/>
      <c r="AF168" s="751"/>
      <c r="AP168" s="28"/>
    </row>
    <row r="169" spans="12:13" ht="12.75">
      <c r="L169" s="7"/>
      <c r="M169" s="7"/>
    </row>
    <row r="170" spans="12:41" ht="12.75">
      <c r="L170" s="7"/>
      <c r="M170" s="7"/>
      <c r="AG170" s="58"/>
      <c r="AH170" s="58"/>
      <c r="AI170" s="58"/>
      <c r="AJ170" s="58"/>
      <c r="AK170" s="58"/>
      <c r="AL170" s="58"/>
      <c r="AM170" s="58"/>
      <c r="AN170" s="58"/>
      <c r="AO170" s="70"/>
    </row>
    <row r="171" spans="12:41" ht="12.75">
      <c r="L171" s="7"/>
      <c r="M171" s="7"/>
      <c r="AN171" s="4"/>
      <c r="AO171" s="4"/>
    </row>
    <row r="172" spans="1:41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71"/>
    </row>
    <row r="173" spans="1:41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71"/>
    </row>
    <row r="174" spans="1:41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71"/>
    </row>
    <row r="175" spans="1:41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71"/>
    </row>
    <row r="176" spans="1:41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71"/>
    </row>
    <row r="177" spans="1:41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71"/>
    </row>
    <row r="178" spans="1:41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71"/>
    </row>
    <row r="179" spans="1:41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71"/>
    </row>
    <row r="180" spans="1:41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71"/>
    </row>
    <row r="181" spans="1:41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</row>
    <row r="182" spans="12:41" ht="12.75">
      <c r="L182" s="7"/>
      <c r="M182" s="7"/>
      <c r="AN182" s="72"/>
      <c r="AO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P11:AP68 AQ10:BM68 AP69:BM152">
    <cfRule type="expression" priority="1" dxfId="0" stopIfTrue="1">
      <formula>AND($L10&lt;AQ$8,$M10&gt;=AP$8,$S10&lt;&gt;"A")</formula>
    </cfRule>
    <cfRule type="expression" priority="2" dxfId="1" stopIfTrue="1">
      <formula>AND($L10&lt;AQ$8,$M10&gt;=AP$8,$S10="A")</formula>
    </cfRule>
  </conditionalFormatting>
  <conditionalFormatting sqref="AP10">
    <cfRule type="expression" priority="3" dxfId="0" stopIfTrue="1">
      <formula>AND($L10&lt;AQ$8,$M10&gt;=AP$8,$S10&lt;&gt;"A")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66" r:id="rId1"/>
  <headerFooter alignWithMargins="0">
    <oddFooter>&amp;L&amp;F&amp;C&amp;"Arial,Bold"page &amp;P of &amp;N&amp;R&amp;D  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workbookViewId="0" topLeftCell="A10">
      <selection activeCell="G14" activeCellId="1" sqref="D17 G14"/>
    </sheetView>
  </sheetViews>
  <sheetFormatPr defaultColWidth="9.140625" defaultRowHeight="12.75"/>
  <cols>
    <col min="1" max="1" width="6.28125" style="0" customWidth="1"/>
    <col min="2" max="2" width="11.7109375" style="0" customWidth="1"/>
    <col min="3" max="3" width="15.421875" style="0" customWidth="1"/>
    <col min="4" max="4" width="31.57421875" style="0" customWidth="1"/>
    <col min="5" max="5" width="13.421875" style="0" customWidth="1"/>
    <col min="6" max="6" width="11.8515625" style="0" customWidth="1"/>
    <col min="7" max="7" width="11.421875" style="0" customWidth="1"/>
    <col min="8" max="8" width="12.140625" style="0" customWidth="1"/>
    <col min="9" max="9" width="13.28125" style="0" customWidth="1"/>
    <col min="10" max="10" width="14.7109375" style="0" customWidth="1"/>
    <col min="11" max="11" width="65.8515625" style="0" customWidth="1"/>
    <col min="12" max="12" width="10.57421875" style="3" customWidth="1"/>
    <col min="13" max="13" width="8.421875" style="3" customWidth="1"/>
  </cols>
  <sheetData>
    <row r="1" spans="1:9" ht="20.25">
      <c r="A1" s="5" t="str">
        <f>'[2]Tab A Description'!A3</f>
        <v>Cost Center:</v>
      </c>
      <c r="D1" s="364">
        <f>'Tab A Description'!B3</f>
        <v>9417</v>
      </c>
      <c r="F1" s="5"/>
      <c r="G1" s="5"/>
      <c r="I1" s="6"/>
    </row>
    <row r="2" spans="1:9" ht="20.25">
      <c r="A2" s="5" t="str">
        <f>'[2]Tab A Description'!A4</f>
        <v>Job Number:</v>
      </c>
      <c r="D2" s="364">
        <f>'Tab A Description'!B4</f>
        <v>1200</v>
      </c>
      <c r="F2" s="5"/>
      <c r="G2" s="5"/>
      <c r="I2" s="6"/>
    </row>
    <row r="3" spans="1:9" ht="20.25">
      <c r="A3" s="5" t="str">
        <f>'[2]Tab A Description'!A5</f>
        <v xml:space="preserve">Job Title: </v>
      </c>
      <c r="C3" s="365"/>
      <c r="D3" s="364" t="str">
        <f>'Tab A Description'!B5</f>
        <v>Vacuum Vessel &amp; Support Structure</v>
      </c>
      <c r="F3" s="5"/>
      <c r="G3" s="5"/>
      <c r="I3" s="6"/>
    </row>
    <row r="4" spans="1:9" ht="20.25">
      <c r="A4" s="5" t="str">
        <f>'[2]Tab A Description'!A6</f>
        <v xml:space="preserve">Job Manager: </v>
      </c>
      <c r="C4" s="365"/>
      <c r="D4" s="364" t="str">
        <f>'Tab A Description'!B6</f>
        <v>D. Mangra &amp; M. Smith</v>
      </c>
      <c r="F4" s="5"/>
      <c r="G4" s="5"/>
      <c r="I4" s="6"/>
    </row>
    <row r="5" ht="12.75"/>
    <row r="6" spans="1:9" ht="20.25">
      <c r="A6" s="5"/>
      <c r="B6" s="5"/>
      <c r="C6" s="366"/>
      <c r="D6" s="367"/>
      <c r="E6" s="367"/>
      <c r="I6" s="365"/>
    </row>
    <row r="7" spans="1:9" ht="12.75">
      <c r="A7" s="7"/>
      <c r="B7" s="7"/>
      <c r="C7" s="368"/>
      <c r="D7" s="368"/>
      <c r="E7" s="368"/>
      <c r="F7" s="7"/>
      <c r="G7" s="7"/>
      <c r="H7" s="7"/>
      <c r="I7" s="369"/>
    </row>
    <row r="8" spans="1:9" ht="18.75" thickBot="1">
      <c r="A8" s="370" t="s">
        <v>127</v>
      </c>
      <c r="B8" s="371"/>
      <c r="C8" s="372"/>
      <c r="D8" s="372"/>
      <c r="E8" s="372"/>
      <c r="F8" s="373"/>
      <c r="G8" s="374"/>
      <c r="H8" s="374"/>
      <c r="I8" s="375"/>
    </row>
    <row r="9" spans="1:10" ht="13.5" thickBot="1">
      <c r="A9" s="850"/>
      <c r="B9" s="851"/>
      <c r="C9" s="404"/>
      <c r="D9" s="405"/>
      <c r="E9" s="408" t="s">
        <v>170</v>
      </c>
      <c r="F9" s="409"/>
      <c r="G9" s="411" t="s">
        <v>157</v>
      </c>
      <c r="H9" s="412"/>
      <c r="I9" s="413" t="s">
        <v>159</v>
      </c>
      <c r="J9" s="406"/>
    </row>
    <row r="10" spans="1:13" ht="113.25" customHeight="1" thickBot="1">
      <c r="A10" s="451" t="s">
        <v>158</v>
      </c>
      <c r="B10" s="452"/>
      <c r="C10" s="453"/>
      <c r="D10" s="592" t="s">
        <v>0</v>
      </c>
      <c r="E10" s="779" t="s">
        <v>156</v>
      </c>
      <c r="F10" s="410" t="s">
        <v>155</v>
      </c>
      <c r="G10" s="591" t="s">
        <v>162</v>
      </c>
      <c r="H10" s="410" t="s">
        <v>163</v>
      </c>
      <c r="I10" s="605" t="s">
        <v>160</v>
      </c>
      <c r="J10" s="414" t="s">
        <v>161</v>
      </c>
      <c r="K10" s="604" t="s">
        <v>194</v>
      </c>
      <c r="L10" s="614" t="s">
        <v>195</v>
      </c>
      <c r="M10" s="615" t="s">
        <v>282</v>
      </c>
    </row>
    <row r="11" spans="1:13" s="450" customFormat="1" ht="12.75">
      <c r="A11" s="535" t="s">
        <v>153</v>
      </c>
      <c r="B11" s="536"/>
      <c r="C11" s="537"/>
      <c r="D11" s="539"/>
      <c r="E11" s="538"/>
      <c r="F11" s="617"/>
      <c r="G11" s="538"/>
      <c r="H11" s="791"/>
      <c r="I11" s="538"/>
      <c r="J11" s="609">
        <f>E11*G11*I11</f>
        <v>0</v>
      </c>
      <c r="K11" s="606"/>
      <c r="L11" s="616"/>
      <c r="M11" s="617"/>
    </row>
    <row r="12" spans="1:13" s="450" customFormat="1" ht="12.75" customHeight="1">
      <c r="A12" s="540"/>
      <c r="B12" s="541"/>
      <c r="C12" s="542"/>
      <c r="D12" s="593" t="s">
        <v>154</v>
      </c>
      <c r="E12" s="543">
        <v>125</v>
      </c>
      <c r="F12" s="780" t="s">
        <v>187</v>
      </c>
      <c r="G12" s="545">
        <v>25</v>
      </c>
      <c r="H12" s="780" t="s">
        <v>187</v>
      </c>
      <c r="I12" s="545">
        <v>24</v>
      </c>
      <c r="J12" s="610">
        <f>E12*G12*I12</f>
        <v>75000</v>
      </c>
      <c r="K12" s="607" t="s">
        <v>188</v>
      </c>
      <c r="L12" s="618" t="s">
        <v>288</v>
      </c>
      <c r="M12" s="619">
        <v>25</v>
      </c>
    </row>
    <row r="13" spans="1:13" s="450" customFormat="1" ht="12.75">
      <c r="A13" s="547"/>
      <c r="B13" s="541"/>
      <c r="C13" s="542"/>
      <c r="D13" s="593" t="s">
        <v>164</v>
      </c>
      <c r="E13" s="543">
        <v>25</v>
      </c>
      <c r="F13" s="780" t="s">
        <v>187</v>
      </c>
      <c r="G13" s="545">
        <v>25</v>
      </c>
      <c r="H13" s="780" t="s">
        <v>187</v>
      </c>
      <c r="I13" s="545">
        <v>24</v>
      </c>
      <c r="J13" s="610">
        <f>E13*G13*I13</f>
        <v>15000</v>
      </c>
      <c r="K13" s="607" t="s">
        <v>188</v>
      </c>
      <c r="L13" s="618" t="s">
        <v>288</v>
      </c>
      <c r="M13" s="619">
        <v>25</v>
      </c>
    </row>
    <row r="14" spans="1:13" s="450" customFormat="1" ht="12.75">
      <c r="A14" s="548"/>
      <c r="B14" s="541"/>
      <c r="C14" s="542"/>
      <c r="D14" s="593" t="s">
        <v>165</v>
      </c>
      <c r="E14" s="543">
        <v>1</v>
      </c>
      <c r="F14" s="781" t="s">
        <v>166</v>
      </c>
      <c r="G14" s="556">
        <v>15</v>
      </c>
      <c r="H14" s="782" t="s">
        <v>166</v>
      </c>
      <c r="I14" s="545">
        <v>600</v>
      </c>
      <c r="J14" s="610">
        <f>E14*G14*I14</f>
        <v>9000</v>
      </c>
      <c r="K14" s="607" t="s">
        <v>197</v>
      </c>
      <c r="L14" s="618" t="s">
        <v>196</v>
      </c>
      <c r="M14" s="619">
        <v>10</v>
      </c>
    </row>
    <row r="15" spans="1:13" s="450" customFormat="1" ht="12.75">
      <c r="A15" s="547"/>
      <c r="B15" s="541"/>
      <c r="C15" s="542"/>
      <c r="D15" s="593" t="s">
        <v>167</v>
      </c>
      <c r="E15" s="543">
        <v>1</v>
      </c>
      <c r="F15" s="781" t="s">
        <v>169</v>
      </c>
      <c r="G15" s="545">
        <v>27</v>
      </c>
      <c r="H15" s="782" t="s">
        <v>169</v>
      </c>
      <c r="I15" s="545">
        <v>72</v>
      </c>
      <c r="J15" s="610">
        <f>E15*G15*I15</f>
        <v>1944</v>
      </c>
      <c r="K15" s="607" t="s">
        <v>197</v>
      </c>
      <c r="L15" s="618" t="s">
        <v>196</v>
      </c>
      <c r="M15" s="619">
        <v>15</v>
      </c>
    </row>
    <row r="16" spans="1:13" s="450" customFormat="1" ht="12.75">
      <c r="A16" s="540"/>
      <c r="B16" s="541"/>
      <c r="C16" s="549"/>
      <c r="D16" s="593" t="s">
        <v>168</v>
      </c>
      <c r="E16" s="543">
        <v>1</v>
      </c>
      <c r="F16" s="781" t="s">
        <v>169</v>
      </c>
      <c r="G16" s="545">
        <v>96</v>
      </c>
      <c r="H16" s="782" t="s">
        <v>169</v>
      </c>
      <c r="I16" s="545">
        <v>30</v>
      </c>
      <c r="J16" s="610">
        <f aca="true" t="shared" si="0" ref="J16:J51">E16*G16*I16</f>
        <v>2880</v>
      </c>
      <c r="K16" s="607" t="s">
        <v>197</v>
      </c>
      <c r="L16" s="618" t="s">
        <v>196</v>
      </c>
      <c r="M16" s="619">
        <v>10</v>
      </c>
    </row>
    <row r="17" spans="1:13" s="450" customFormat="1" ht="12.75">
      <c r="A17" s="550"/>
      <c r="B17" s="541"/>
      <c r="C17" s="549"/>
      <c r="D17" s="598" t="s">
        <v>294</v>
      </c>
      <c r="E17" s="777">
        <v>1</v>
      </c>
      <c r="F17" s="785" t="s">
        <v>169</v>
      </c>
      <c r="G17" s="764">
        <v>800</v>
      </c>
      <c r="H17" s="785" t="s">
        <v>169</v>
      </c>
      <c r="I17" s="764">
        <v>50</v>
      </c>
      <c r="J17" s="765">
        <f t="shared" si="0"/>
        <v>40000</v>
      </c>
      <c r="K17" s="778" t="s">
        <v>295</v>
      </c>
      <c r="L17" s="618" t="s">
        <v>293</v>
      </c>
      <c r="M17" s="619">
        <v>30</v>
      </c>
    </row>
    <row r="18" spans="1:13" s="450" customFormat="1" ht="12.75">
      <c r="A18" s="546"/>
      <c r="B18" s="551" t="s">
        <v>266</v>
      </c>
      <c r="C18" s="590">
        <f>SUM(J11:J18)</f>
        <v>143824</v>
      </c>
      <c r="D18" s="593"/>
      <c r="E18" s="543"/>
      <c r="F18" s="782"/>
      <c r="G18" s="545"/>
      <c r="H18" s="782"/>
      <c r="I18" s="545"/>
      <c r="J18" s="610">
        <f t="shared" si="0"/>
        <v>0</v>
      </c>
      <c r="K18" s="607"/>
      <c r="L18" s="618"/>
      <c r="M18" s="619"/>
    </row>
    <row r="19" spans="1:13" ht="12.75">
      <c r="A19" s="552" t="s">
        <v>134</v>
      </c>
      <c r="B19" s="553"/>
      <c r="C19" s="554"/>
      <c r="D19" s="598" t="s">
        <v>296</v>
      </c>
      <c r="E19" s="562">
        <v>85</v>
      </c>
      <c r="F19" s="783" t="s">
        <v>187</v>
      </c>
      <c r="G19" s="556">
        <v>25</v>
      </c>
      <c r="H19" s="783" t="s">
        <v>187</v>
      </c>
      <c r="I19" s="556">
        <v>5</v>
      </c>
      <c r="J19" s="760">
        <f t="shared" si="0"/>
        <v>10625</v>
      </c>
      <c r="K19" s="757" t="s">
        <v>188</v>
      </c>
      <c r="L19" s="758" t="s">
        <v>288</v>
      </c>
      <c r="M19" s="621"/>
    </row>
    <row r="20" spans="1:13" ht="12.75">
      <c r="A20" s="559"/>
      <c r="B20" s="560"/>
      <c r="C20" s="561"/>
      <c r="D20" s="595" t="s">
        <v>171</v>
      </c>
      <c r="E20" s="562">
        <v>6</v>
      </c>
      <c r="F20" s="783" t="s">
        <v>169</v>
      </c>
      <c r="G20" s="563">
        <v>40</v>
      </c>
      <c r="H20" s="783" t="s">
        <v>169</v>
      </c>
      <c r="I20" s="556">
        <v>12</v>
      </c>
      <c r="J20" s="611">
        <f t="shared" si="0"/>
        <v>2880</v>
      </c>
      <c r="K20" s="608" t="s">
        <v>198</v>
      </c>
      <c r="L20" s="620" t="s">
        <v>196</v>
      </c>
      <c r="M20" s="621">
        <v>25</v>
      </c>
    </row>
    <row r="21" spans="1:16" ht="12.75">
      <c r="A21" s="564"/>
      <c r="B21" s="551" t="s">
        <v>266</v>
      </c>
      <c r="C21" s="590">
        <f>SUM(J19:J21)</f>
        <v>13505</v>
      </c>
      <c r="D21" s="594"/>
      <c r="E21" s="555"/>
      <c r="F21" s="783"/>
      <c r="G21" s="563"/>
      <c r="H21" s="783"/>
      <c r="I21" s="556"/>
      <c r="J21" s="611">
        <f t="shared" si="0"/>
        <v>0</v>
      </c>
      <c r="K21" s="608"/>
      <c r="L21" s="620"/>
      <c r="M21" s="621"/>
      <c r="P21" s="1"/>
    </row>
    <row r="22" spans="1:13" s="450" customFormat="1" ht="12.75">
      <c r="A22" s="565" t="s">
        <v>135</v>
      </c>
      <c r="B22" s="566"/>
      <c r="C22" s="549"/>
      <c r="D22" s="593"/>
      <c r="E22" s="543"/>
      <c r="F22" s="782"/>
      <c r="G22" s="545"/>
      <c r="H22" s="782"/>
      <c r="I22" s="545"/>
      <c r="J22" s="610">
        <f t="shared" si="0"/>
        <v>0</v>
      </c>
      <c r="K22" s="607"/>
      <c r="L22" s="618"/>
      <c r="M22" s="619"/>
    </row>
    <row r="23" spans="1:13" s="450" customFormat="1" ht="12.75">
      <c r="A23" s="567"/>
      <c r="B23" s="568"/>
      <c r="C23" s="549"/>
      <c r="D23" s="593" t="s">
        <v>171</v>
      </c>
      <c r="E23" s="543">
        <v>6</v>
      </c>
      <c r="F23" s="782" t="s">
        <v>169</v>
      </c>
      <c r="G23" s="545">
        <v>40</v>
      </c>
      <c r="H23" s="782" t="s">
        <v>169</v>
      </c>
      <c r="I23" s="545">
        <v>22</v>
      </c>
      <c r="J23" s="610">
        <f t="shared" si="0"/>
        <v>5280</v>
      </c>
      <c r="K23" s="607" t="s">
        <v>198</v>
      </c>
      <c r="L23" s="618" t="s">
        <v>196</v>
      </c>
      <c r="M23" s="619">
        <v>25</v>
      </c>
    </row>
    <row r="24" spans="1:13" s="450" customFormat="1" ht="12.75">
      <c r="A24" s="540"/>
      <c r="B24" s="551" t="s">
        <v>266</v>
      </c>
      <c r="C24" s="590">
        <f>SUM(J21:J24)</f>
        <v>5280</v>
      </c>
      <c r="D24" s="596"/>
      <c r="E24" s="543"/>
      <c r="F24" s="782"/>
      <c r="G24" s="545"/>
      <c r="H24" s="782"/>
      <c r="I24" s="545"/>
      <c r="J24" s="610">
        <f t="shared" si="0"/>
        <v>0</v>
      </c>
      <c r="K24" s="607"/>
      <c r="L24" s="618"/>
      <c r="M24" s="619"/>
    </row>
    <row r="25" spans="1:13" ht="12.75">
      <c r="A25" s="552" t="s">
        <v>172</v>
      </c>
      <c r="B25" s="569"/>
      <c r="C25" s="570"/>
      <c r="D25" s="597"/>
      <c r="E25" s="562"/>
      <c r="F25" s="783"/>
      <c r="G25" s="571"/>
      <c r="H25" s="783"/>
      <c r="I25" s="556"/>
      <c r="J25" s="611">
        <f t="shared" si="0"/>
        <v>0</v>
      </c>
      <c r="K25" s="608"/>
      <c r="L25" s="620"/>
      <c r="M25" s="621"/>
    </row>
    <row r="26" spans="1:13" ht="12.75">
      <c r="A26" s="572"/>
      <c r="B26" s="553"/>
      <c r="C26" s="570"/>
      <c r="D26" s="598"/>
      <c r="E26" s="562"/>
      <c r="F26" s="783"/>
      <c r="G26" s="556"/>
      <c r="H26" s="783"/>
      <c r="I26" s="563"/>
      <c r="J26" s="611"/>
      <c r="K26" s="608"/>
      <c r="L26" s="827"/>
      <c r="M26" s="828"/>
    </row>
    <row r="27" spans="1:13" ht="12.75">
      <c r="A27" s="572"/>
      <c r="B27" s="553"/>
      <c r="C27" s="573"/>
      <c r="D27" s="598"/>
      <c r="E27" s="562"/>
      <c r="F27" s="783"/>
      <c r="G27" s="556"/>
      <c r="H27" s="783"/>
      <c r="I27" s="556"/>
      <c r="J27" s="611"/>
      <c r="K27" s="608"/>
      <c r="L27" s="827"/>
      <c r="M27" s="828"/>
    </row>
    <row r="28" spans="1:13" ht="12.75">
      <c r="A28" s="574"/>
      <c r="B28" s="575"/>
      <c r="C28" s="570"/>
      <c r="D28" s="598"/>
      <c r="E28" s="562"/>
      <c r="F28" s="783"/>
      <c r="G28" s="556"/>
      <c r="H28" s="783"/>
      <c r="I28" s="556"/>
      <c r="J28" s="760">
        <f t="shared" si="0"/>
        <v>0</v>
      </c>
      <c r="K28" s="608"/>
      <c r="L28" s="620"/>
      <c r="M28" s="621"/>
    </row>
    <row r="29" spans="1:13" ht="12.75">
      <c r="A29" s="576"/>
      <c r="B29" s="553"/>
      <c r="C29" s="570"/>
      <c r="D29" s="598"/>
      <c r="E29" s="562"/>
      <c r="F29" s="783"/>
      <c r="G29" s="556"/>
      <c r="H29" s="783"/>
      <c r="I29" s="556"/>
      <c r="J29" s="760">
        <f t="shared" si="0"/>
        <v>0</v>
      </c>
      <c r="K29" s="608"/>
      <c r="L29" s="620"/>
      <c r="M29" s="621"/>
    </row>
    <row r="30" spans="1:13" ht="12.75">
      <c r="A30" s="576"/>
      <c r="B30" s="551" t="s">
        <v>266</v>
      </c>
      <c r="C30" s="590">
        <f>SUM(J25:J30)</f>
        <v>0</v>
      </c>
      <c r="D30" s="598"/>
      <c r="E30" s="562"/>
      <c r="F30" s="783"/>
      <c r="G30" s="577"/>
      <c r="H30" s="792"/>
      <c r="I30" s="577"/>
      <c r="J30" s="611">
        <f t="shared" si="0"/>
        <v>0</v>
      </c>
      <c r="K30" s="608"/>
      <c r="L30" s="620"/>
      <c r="M30" s="621"/>
    </row>
    <row r="31" spans="1:13" s="450" customFormat="1" ht="12.75">
      <c r="A31" s="771" t="s">
        <v>131</v>
      </c>
      <c r="B31" s="772"/>
      <c r="C31" s="773"/>
      <c r="D31" s="762"/>
      <c r="E31" s="763"/>
      <c r="F31" s="784"/>
      <c r="G31" s="764"/>
      <c r="H31" s="785"/>
      <c r="I31" s="764"/>
      <c r="J31" s="765">
        <f t="shared" si="0"/>
        <v>0</v>
      </c>
      <c r="K31" s="766"/>
      <c r="L31" s="774"/>
      <c r="M31" s="775"/>
    </row>
    <row r="32" spans="1:13" s="450" customFormat="1" ht="12.75">
      <c r="A32" s="776"/>
      <c r="B32" s="772"/>
      <c r="C32" s="773"/>
      <c r="D32" s="762" t="s">
        <v>171</v>
      </c>
      <c r="E32" s="763">
        <v>14</v>
      </c>
      <c r="F32" s="784" t="s">
        <v>169</v>
      </c>
      <c r="G32" s="764">
        <v>40</v>
      </c>
      <c r="H32" s="785" t="s">
        <v>169</v>
      </c>
      <c r="I32" s="764">
        <v>20</v>
      </c>
      <c r="J32" s="765">
        <f t="shared" si="0"/>
        <v>11200</v>
      </c>
      <c r="K32" s="766" t="s">
        <v>198</v>
      </c>
      <c r="L32" s="774" t="s">
        <v>196</v>
      </c>
      <c r="M32" s="775">
        <v>25</v>
      </c>
    </row>
    <row r="33" spans="1:13" s="450" customFormat="1" ht="12.75">
      <c r="A33" s="776"/>
      <c r="B33" s="772"/>
      <c r="C33" s="773"/>
      <c r="D33" s="830" t="s">
        <v>301</v>
      </c>
      <c r="E33" s="585">
        <v>1</v>
      </c>
      <c r="F33" s="787" t="s">
        <v>169</v>
      </c>
      <c r="G33" s="556">
        <v>15</v>
      </c>
      <c r="H33" s="783" t="s">
        <v>169</v>
      </c>
      <c r="I33" s="556">
        <v>178</v>
      </c>
      <c r="J33" s="765">
        <f t="shared" si="0"/>
        <v>2670</v>
      </c>
      <c r="K33" s="766" t="s">
        <v>197</v>
      </c>
      <c r="L33" s="774" t="s">
        <v>196</v>
      </c>
      <c r="M33" s="775">
        <v>10</v>
      </c>
    </row>
    <row r="34" spans="1:13" s="450" customFormat="1" ht="12.75">
      <c r="A34" s="776"/>
      <c r="B34" s="772"/>
      <c r="C34" s="773"/>
      <c r="D34" s="830"/>
      <c r="E34" s="585"/>
      <c r="F34" s="787"/>
      <c r="G34" s="556"/>
      <c r="H34" s="783"/>
      <c r="I34" s="556"/>
      <c r="J34" s="765">
        <f t="shared" si="0"/>
        <v>0</v>
      </c>
      <c r="K34" s="766" t="s">
        <v>197</v>
      </c>
      <c r="L34" s="774" t="s">
        <v>196</v>
      </c>
      <c r="M34" s="775">
        <v>10</v>
      </c>
    </row>
    <row r="35" spans="1:13" s="450" customFormat="1" ht="12.75">
      <c r="A35" s="776"/>
      <c r="B35" s="772"/>
      <c r="C35" s="773"/>
      <c r="D35" s="762" t="s">
        <v>173</v>
      </c>
      <c r="E35" s="763">
        <v>7</v>
      </c>
      <c r="F35" s="784" t="s">
        <v>187</v>
      </c>
      <c r="G35" s="764">
        <v>25</v>
      </c>
      <c r="H35" s="784" t="s">
        <v>187</v>
      </c>
      <c r="I35" s="764">
        <v>44</v>
      </c>
      <c r="J35" s="765">
        <f t="shared" si="0"/>
        <v>7700</v>
      </c>
      <c r="K35" s="766" t="s">
        <v>188</v>
      </c>
      <c r="L35" s="774" t="s">
        <v>288</v>
      </c>
      <c r="M35" s="775">
        <v>25</v>
      </c>
    </row>
    <row r="36" spans="1:13" s="450" customFormat="1" ht="12.75">
      <c r="A36" s="776"/>
      <c r="B36" s="772"/>
      <c r="C36" s="773"/>
      <c r="D36" s="829"/>
      <c r="E36" s="585"/>
      <c r="F36" s="787"/>
      <c r="G36" s="556"/>
      <c r="H36" s="787"/>
      <c r="I36" s="556"/>
      <c r="J36" s="765">
        <f t="shared" si="0"/>
        <v>0</v>
      </c>
      <c r="K36" s="766"/>
      <c r="L36" s="774" t="s">
        <v>288</v>
      </c>
      <c r="M36" s="775">
        <v>25</v>
      </c>
    </row>
    <row r="37" spans="1:13" s="450" customFormat="1" ht="12.75">
      <c r="A37" s="776"/>
      <c r="B37" s="772"/>
      <c r="C37" s="773"/>
      <c r="D37" s="762" t="s">
        <v>178</v>
      </c>
      <c r="E37" s="763">
        <v>240</v>
      </c>
      <c r="F37" s="784" t="s">
        <v>187</v>
      </c>
      <c r="G37" s="764">
        <v>25</v>
      </c>
      <c r="H37" s="784" t="s">
        <v>187</v>
      </c>
      <c r="I37" s="764">
        <v>4</v>
      </c>
      <c r="J37" s="765">
        <f t="shared" si="0"/>
        <v>24000</v>
      </c>
      <c r="K37" s="766" t="s">
        <v>188</v>
      </c>
      <c r="L37" s="774" t="s">
        <v>288</v>
      </c>
      <c r="M37" s="775">
        <v>25</v>
      </c>
    </row>
    <row r="38" spans="1:13" s="450" customFormat="1" ht="12.75">
      <c r="A38" s="776"/>
      <c r="B38" s="772"/>
      <c r="C38" s="773"/>
      <c r="D38" s="762" t="s">
        <v>179</v>
      </c>
      <c r="E38" s="763">
        <v>240</v>
      </c>
      <c r="F38" s="784" t="s">
        <v>187</v>
      </c>
      <c r="G38" s="764">
        <v>25</v>
      </c>
      <c r="H38" s="784" t="s">
        <v>187</v>
      </c>
      <c r="I38" s="764">
        <v>4</v>
      </c>
      <c r="J38" s="765">
        <f t="shared" si="0"/>
        <v>24000</v>
      </c>
      <c r="K38" s="766" t="s">
        <v>188</v>
      </c>
      <c r="L38" s="774" t="s">
        <v>288</v>
      </c>
      <c r="M38" s="775">
        <v>25</v>
      </c>
    </row>
    <row r="39" spans="1:13" s="450" customFormat="1" ht="12.75">
      <c r="A39" s="776"/>
      <c r="B39" s="772"/>
      <c r="C39" s="773"/>
      <c r="D39" s="762" t="s">
        <v>177</v>
      </c>
      <c r="E39" s="763">
        <v>30</v>
      </c>
      <c r="F39" s="784" t="s">
        <v>187</v>
      </c>
      <c r="G39" s="764">
        <v>25</v>
      </c>
      <c r="H39" s="784" t="s">
        <v>187</v>
      </c>
      <c r="I39" s="764">
        <v>24</v>
      </c>
      <c r="J39" s="765">
        <f t="shared" si="0"/>
        <v>18000</v>
      </c>
      <c r="K39" s="766" t="s">
        <v>188</v>
      </c>
      <c r="L39" s="774" t="s">
        <v>288</v>
      </c>
      <c r="M39" s="775">
        <v>25</v>
      </c>
    </row>
    <row r="40" spans="1:13" s="450" customFormat="1" ht="12.75">
      <c r="A40" s="776"/>
      <c r="B40" s="772"/>
      <c r="C40" s="773"/>
      <c r="D40" s="762" t="s">
        <v>174</v>
      </c>
      <c r="E40" s="763">
        <v>60</v>
      </c>
      <c r="F40" s="784" t="s">
        <v>187</v>
      </c>
      <c r="G40" s="764">
        <v>80</v>
      </c>
      <c r="H40" s="784" t="s">
        <v>187</v>
      </c>
      <c r="I40" s="764">
        <v>20</v>
      </c>
      <c r="J40" s="765">
        <f t="shared" si="0"/>
        <v>96000</v>
      </c>
      <c r="K40" s="766" t="s">
        <v>188</v>
      </c>
      <c r="L40" s="774" t="s">
        <v>288</v>
      </c>
      <c r="M40" s="775">
        <v>25</v>
      </c>
    </row>
    <row r="41" spans="1:13" s="450" customFormat="1" ht="12.75">
      <c r="A41" s="776"/>
      <c r="B41" s="772"/>
      <c r="C41" s="773"/>
      <c r="D41" s="762" t="s">
        <v>175</v>
      </c>
      <c r="E41" s="777"/>
      <c r="F41" s="785"/>
      <c r="G41" s="764"/>
      <c r="H41" s="785"/>
      <c r="I41" s="764"/>
      <c r="J41" s="765">
        <v>5600</v>
      </c>
      <c r="K41" s="778" t="s">
        <v>300</v>
      </c>
      <c r="L41" s="774" t="s">
        <v>289</v>
      </c>
      <c r="M41" s="775">
        <v>15</v>
      </c>
    </row>
    <row r="42" spans="1:13" s="450" customFormat="1" ht="12.75">
      <c r="A42" s="776"/>
      <c r="B42" s="772"/>
      <c r="C42" s="773"/>
      <c r="D42" s="762" t="s">
        <v>176</v>
      </c>
      <c r="E42" s="777"/>
      <c r="F42" s="785"/>
      <c r="G42" s="764"/>
      <c r="H42" s="785"/>
      <c r="I42" s="764"/>
      <c r="J42" s="765">
        <v>6000</v>
      </c>
      <c r="K42" s="778" t="s">
        <v>300</v>
      </c>
      <c r="L42" s="774" t="s">
        <v>289</v>
      </c>
      <c r="M42" s="775">
        <v>15</v>
      </c>
    </row>
    <row r="43" spans="1:13" s="450" customFormat="1" ht="12.75">
      <c r="A43" s="770"/>
      <c r="B43" s="767"/>
      <c r="C43" s="767"/>
      <c r="D43" s="762" t="s">
        <v>167</v>
      </c>
      <c r="E43" s="763"/>
      <c r="F43" s="784"/>
      <c r="G43" s="763"/>
      <c r="H43" s="784"/>
      <c r="I43" s="763"/>
      <c r="J43" s="765">
        <v>1000</v>
      </c>
      <c r="K43" s="766" t="s">
        <v>197</v>
      </c>
      <c r="L43" s="774" t="s">
        <v>196</v>
      </c>
      <c r="M43" s="775">
        <v>15</v>
      </c>
    </row>
    <row r="44" spans="1:13" s="450" customFormat="1" ht="12.75">
      <c r="A44" s="579"/>
      <c r="B44" s="551" t="s">
        <v>266</v>
      </c>
      <c r="C44" s="590">
        <f>SUM(J31:J44)</f>
        <v>196170</v>
      </c>
      <c r="D44" s="599"/>
      <c r="E44" s="544"/>
      <c r="F44" s="780"/>
      <c r="G44" s="544"/>
      <c r="H44" s="780"/>
      <c r="I44" s="544"/>
      <c r="J44" s="610">
        <f t="shared" si="0"/>
        <v>0</v>
      </c>
      <c r="K44" s="607"/>
      <c r="L44" s="618"/>
      <c r="M44" s="619"/>
    </row>
    <row r="45" spans="1:13" ht="12.75">
      <c r="A45" s="581" t="s">
        <v>132</v>
      </c>
      <c r="B45" s="557"/>
      <c r="C45" s="557"/>
      <c r="D45" s="558"/>
      <c r="E45" s="582"/>
      <c r="F45" s="786"/>
      <c r="G45" s="582"/>
      <c r="H45" s="786"/>
      <c r="I45" s="582"/>
      <c r="J45" s="611">
        <f t="shared" si="0"/>
        <v>0</v>
      </c>
      <c r="K45" s="608"/>
      <c r="L45" s="620"/>
      <c r="M45" s="621"/>
    </row>
    <row r="46" spans="1:13" ht="12.75">
      <c r="A46" s="583"/>
      <c r="B46" s="557"/>
      <c r="C46" s="557"/>
      <c r="D46" s="829" t="s">
        <v>297</v>
      </c>
      <c r="E46" s="585">
        <v>1</v>
      </c>
      <c r="F46" s="787" t="s">
        <v>184</v>
      </c>
      <c r="G46" s="585">
        <v>15</v>
      </c>
      <c r="H46" s="787" t="s">
        <v>184</v>
      </c>
      <c r="I46" s="585">
        <v>18</v>
      </c>
      <c r="J46" s="760">
        <f t="shared" si="0"/>
        <v>270</v>
      </c>
      <c r="K46" s="761" t="s">
        <v>200</v>
      </c>
      <c r="L46" s="620" t="s">
        <v>196</v>
      </c>
      <c r="M46" s="621">
        <v>10</v>
      </c>
    </row>
    <row r="47" spans="1:13" ht="12.75">
      <c r="A47" s="583"/>
      <c r="B47" s="557"/>
      <c r="C47" s="557"/>
      <c r="D47" s="829" t="s">
        <v>302</v>
      </c>
      <c r="E47" s="585">
        <v>1</v>
      </c>
      <c r="F47" s="787" t="s">
        <v>166</v>
      </c>
      <c r="G47" s="585">
        <v>15</v>
      </c>
      <c r="H47" s="787" t="s">
        <v>166</v>
      </c>
      <c r="I47" s="585">
        <v>72</v>
      </c>
      <c r="J47" s="760">
        <f t="shared" si="0"/>
        <v>1080</v>
      </c>
      <c r="K47" s="761" t="s">
        <v>197</v>
      </c>
      <c r="L47" s="620" t="s">
        <v>196</v>
      </c>
      <c r="M47" s="621">
        <v>10</v>
      </c>
    </row>
    <row r="48" spans="1:13" ht="12.75">
      <c r="A48" s="583"/>
      <c r="B48" s="557"/>
      <c r="C48" s="557"/>
      <c r="D48" s="600" t="s">
        <v>182</v>
      </c>
      <c r="E48" s="582"/>
      <c r="F48" s="786"/>
      <c r="G48" s="582"/>
      <c r="H48" s="786"/>
      <c r="I48" s="582"/>
      <c r="J48" s="611">
        <v>500</v>
      </c>
      <c r="K48" s="608"/>
      <c r="L48" s="620"/>
      <c r="M48" s="621"/>
    </row>
    <row r="49" spans="1:13" ht="12.75">
      <c r="A49" s="583"/>
      <c r="B49" s="557"/>
      <c r="C49" s="557"/>
      <c r="D49" s="600" t="s">
        <v>185</v>
      </c>
      <c r="E49" s="580"/>
      <c r="F49" s="788"/>
      <c r="G49" s="580"/>
      <c r="H49" s="788"/>
      <c r="I49" s="580"/>
      <c r="J49" s="611">
        <v>20000</v>
      </c>
      <c r="K49" s="608" t="s">
        <v>192</v>
      </c>
      <c r="L49" s="618" t="s">
        <v>289</v>
      </c>
      <c r="M49" s="621">
        <v>15</v>
      </c>
    </row>
    <row r="50" spans="1:13" ht="12.75">
      <c r="A50" s="583"/>
      <c r="B50" s="557"/>
      <c r="C50" s="557"/>
      <c r="D50" s="600" t="s">
        <v>183</v>
      </c>
      <c r="E50" s="580"/>
      <c r="F50" s="788"/>
      <c r="G50" s="580"/>
      <c r="H50" s="788"/>
      <c r="I50" s="580"/>
      <c r="J50" s="611">
        <v>5600</v>
      </c>
      <c r="K50" s="608" t="s">
        <v>193</v>
      </c>
      <c r="L50" s="618" t="s">
        <v>289</v>
      </c>
      <c r="M50" s="621">
        <v>15</v>
      </c>
    </row>
    <row r="51" spans="1:13" ht="12.75">
      <c r="A51" s="583"/>
      <c r="B51" s="551" t="s">
        <v>266</v>
      </c>
      <c r="C51" s="590">
        <f>SUM(J45:J51)</f>
        <v>27450</v>
      </c>
      <c r="D51" s="558"/>
      <c r="E51" s="584"/>
      <c r="F51" s="789"/>
      <c r="G51" s="584"/>
      <c r="H51" s="789"/>
      <c r="I51" s="584"/>
      <c r="J51" s="611">
        <f t="shared" si="0"/>
        <v>0</v>
      </c>
      <c r="K51" s="761"/>
      <c r="L51" s="620"/>
      <c r="M51" s="621"/>
    </row>
    <row r="52" spans="1:13" s="450" customFormat="1" ht="12.75">
      <c r="A52" s="769" t="s">
        <v>180</v>
      </c>
      <c r="B52" s="767"/>
      <c r="C52" s="767"/>
      <c r="D52" s="762"/>
      <c r="E52" s="763"/>
      <c r="F52" s="784"/>
      <c r="G52" s="764"/>
      <c r="H52" s="785"/>
      <c r="I52" s="764"/>
      <c r="J52" s="765">
        <f aca="true" t="shared" si="1" ref="J52:J66">E52*G52*I52</f>
        <v>0</v>
      </c>
      <c r="K52" s="766"/>
      <c r="L52" s="618"/>
      <c r="M52" s="619"/>
    </row>
    <row r="53" spans="1:13" s="450" customFormat="1" ht="12.75">
      <c r="A53" s="770"/>
      <c r="B53" s="767"/>
      <c r="C53" s="767"/>
      <c r="D53" s="762" t="s">
        <v>186</v>
      </c>
      <c r="E53" s="763">
        <v>35</v>
      </c>
      <c r="F53" s="784" t="s">
        <v>187</v>
      </c>
      <c r="G53" s="764">
        <v>25</v>
      </c>
      <c r="H53" s="784" t="s">
        <v>187</v>
      </c>
      <c r="I53" s="764">
        <v>4</v>
      </c>
      <c r="J53" s="765">
        <f t="shared" si="1"/>
        <v>3500</v>
      </c>
      <c r="K53" s="766" t="s">
        <v>188</v>
      </c>
      <c r="L53" s="618" t="s">
        <v>288</v>
      </c>
      <c r="M53" s="619">
        <v>25</v>
      </c>
    </row>
    <row r="54" spans="1:13" s="450" customFormat="1" ht="12.75">
      <c r="A54" s="770"/>
      <c r="B54" s="767"/>
      <c r="C54" s="767"/>
      <c r="D54" s="829" t="s">
        <v>297</v>
      </c>
      <c r="E54" s="763">
        <v>1</v>
      </c>
      <c r="F54" s="784" t="s">
        <v>184</v>
      </c>
      <c r="G54" s="556">
        <v>15</v>
      </c>
      <c r="H54" s="785" t="s">
        <v>184</v>
      </c>
      <c r="I54" s="764">
        <v>24</v>
      </c>
      <c r="J54" s="765">
        <f t="shared" si="1"/>
        <v>360</v>
      </c>
      <c r="K54" s="766" t="s">
        <v>200</v>
      </c>
      <c r="L54" s="618" t="s">
        <v>196</v>
      </c>
      <c r="M54" s="619">
        <v>10</v>
      </c>
    </row>
    <row r="55" spans="1:13" s="450" customFormat="1" ht="12.75">
      <c r="A55" s="770"/>
      <c r="B55" s="767"/>
      <c r="C55" s="767"/>
      <c r="D55" s="768"/>
      <c r="E55" s="763"/>
      <c r="F55" s="784"/>
      <c r="G55" s="764"/>
      <c r="H55" s="785"/>
      <c r="I55" s="764"/>
      <c r="J55" s="765">
        <f t="shared" si="1"/>
        <v>0</v>
      </c>
      <c r="K55" s="766"/>
      <c r="L55" s="618"/>
      <c r="M55" s="619"/>
    </row>
    <row r="56" spans="1:13" s="450" customFormat="1" ht="12.75">
      <c r="A56" s="770"/>
      <c r="B56" s="767"/>
      <c r="C56" s="767"/>
      <c r="D56" s="768"/>
      <c r="E56" s="763"/>
      <c r="F56" s="784"/>
      <c r="G56" s="764"/>
      <c r="H56" s="785"/>
      <c r="I56" s="764"/>
      <c r="J56" s="765">
        <f t="shared" si="1"/>
        <v>0</v>
      </c>
      <c r="K56" s="766"/>
      <c r="L56" s="618"/>
      <c r="M56" s="619"/>
    </row>
    <row r="57" spans="1:13" s="450" customFormat="1" ht="12.75">
      <c r="A57" s="579"/>
      <c r="B57" s="546"/>
      <c r="C57" s="546"/>
      <c r="D57" s="601"/>
      <c r="E57" s="544"/>
      <c r="F57" s="780"/>
      <c r="G57" s="545"/>
      <c r="H57" s="782"/>
      <c r="I57" s="545"/>
      <c r="J57" s="610">
        <f t="shared" si="1"/>
        <v>0</v>
      </c>
      <c r="K57" s="607"/>
      <c r="L57" s="618"/>
      <c r="M57" s="619"/>
    </row>
    <row r="58" spans="1:13" s="450" customFormat="1" ht="12.75">
      <c r="A58" s="579"/>
      <c r="B58" s="551" t="s">
        <v>266</v>
      </c>
      <c r="C58" s="590">
        <f>SUM(J52:J58)</f>
        <v>3860</v>
      </c>
      <c r="D58" s="601"/>
      <c r="E58" s="544"/>
      <c r="F58" s="780"/>
      <c r="G58" s="545"/>
      <c r="H58" s="782"/>
      <c r="I58" s="545"/>
      <c r="J58" s="610">
        <f t="shared" si="1"/>
        <v>0</v>
      </c>
      <c r="K58" s="607"/>
      <c r="L58" s="618"/>
      <c r="M58" s="619"/>
    </row>
    <row r="59" spans="1:13" ht="12.75">
      <c r="A59" s="581" t="s">
        <v>181</v>
      </c>
      <c r="B59" s="557"/>
      <c r="C59" s="557"/>
      <c r="D59" s="602"/>
      <c r="E59" s="585"/>
      <c r="F59" s="787"/>
      <c r="G59" s="556"/>
      <c r="H59" s="783"/>
      <c r="I59" s="563"/>
      <c r="J59" s="611">
        <f t="shared" si="1"/>
        <v>0</v>
      </c>
      <c r="K59" s="608"/>
      <c r="L59" s="620"/>
      <c r="M59" s="621"/>
    </row>
    <row r="60" spans="1:13" ht="12.75">
      <c r="A60" s="583"/>
      <c r="B60" s="557"/>
      <c r="C60" s="557"/>
      <c r="D60" s="759" t="s">
        <v>301</v>
      </c>
      <c r="E60" s="585">
        <v>1</v>
      </c>
      <c r="F60" s="787" t="s">
        <v>166</v>
      </c>
      <c r="G60" s="556">
        <v>15</v>
      </c>
      <c r="H60" s="783" t="s">
        <v>166</v>
      </c>
      <c r="I60" s="556">
        <v>240</v>
      </c>
      <c r="J60" s="611">
        <f t="shared" si="1"/>
        <v>3600</v>
      </c>
      <c r="K60" s="608" t="s">
        <v>197</v>
      </c>
      <c r="L60" s="620" t="s">
        <v>196</v>
      </c>
      <c r="M60" s="621">
        <v>10</v>
      </c>
    </row>
    <row r="61" spans="1:13" ht="12.75">
      <c r="A61" s="583"/>
      <c r="B61" s="557"/>
      <c r="C61" s="557"/>
      <c r="D61" s="602" t="s">
        <v>189</v>
      </c>
      <c r="E61" s="585">
        <v>1</v>
      </c>
      <c r="F61" s="787" t="s">
        <v>166</v>
      </c>
      <c r="G61" s="556">
        <v>40</v>
      </c>
      <c r="H61" s="783" t="s">
        <v>166</v>
      </c>
      <c r="I61" s="563">
        <v>96</v>
      </c>
      <c r="J61" s="611">
        <f t="shared" si="1"/>
        <v>3840</v>
      </c>
      <c r="K61" s="608" t="s">
        <v>198</v>
      </c>
      <c r="L61" s="620" t="s">
        <v>196</v>
      </c>
      <c r="M61" s="621">
        <v>25</v>
      </c>
    </row>
    <row r="62" spans="1:13" ht="12.75">
      <c r="A62" s="583"/>
      <c r="B62" s="557"/>
      <c r="C62" s="557"/>
      <c r="D62" s="759" t="s">
        <v>265</v>
      </c>
      <c r="E62" s="580"/>
      <c r="F62" s="788"/>
      <c r="G62" s="578"/>
      <c r="H62" s="793"/>
      <c r="I62" s="578"/>
      <c r="J62" s="611">
        <v>1200</v>
      </c>
      <c r="K62" s="757" t="s">
        <v>298</v>
      </c>
      <c r="L62" s="620" t="s">
        <v>196</v>
      </c>
      <c r="M62" s="621">
        <v>10</v>
      </c>
    </row>
    <row r="63" spans="1:13" ht="12.75">
      <c r="A63" s="583"/>
      <c r="B63" s="557"/>
      <c r="C63" s="557"/>
      <c r="D63" s="602" t="s">
        <v>190</v>
      </c>
      <c r="E63" s="585">
        <v>1</v>
      </c>
      <c r="F63" s="787" t="s">
        <v>169</v>
      </c>
      <c r="G63" s="556">
        <v>100</v>
      </c>
      <c r="H63" s="783" t="s">
        <v>169</v>
      </c>
      <c r="I63" s="563">
        <v>48</v>
      </c>
      <c r="J63" s="611">
        <f t="shared" si="1"/>
        <v>4800</v>
      </c>
      <c r="K63" s="757" t="s">
        <v>299</v>
      </c>
      <c r="L63" s="620" t="s">
        <v>196</v>
      </c>
      <c r="M63" s="621">
        <v>10</v>
      </c>
    </row>
    <row r="64" spans="1:13" ht="12.75">
      <c r="A64" s="583"/>
      <c r="B64" s="557"/>
      <c r="C64" s="557"/>
      <c r="D64" s="602" t="s">
        <v>164</v>
      </c>
      <c r="E64" s="585">
        <v>150</v>
      </c>
      <c r="F64" s="787" t="s">
        <v>187</v>
      </c>
      <c r="G64" s="556">
        <v>25</v>
      </c>
      <c r="H64" s="783" t="s">
        <v>187</v>
      </c>
      <c r="I64" s="563">
        <v>12</v>
      </c>
      <c r="J64" s="611">
        <f t="shared" si="1"/>
        <v>45000</v>
      </c>
      <c r="K64" s="608" t="s">
        <v>188</v>
      </c>
      <c r="L64" s="618" t="s">
        <v>288</v>
      </c>
      <c r="M64" s="621">
        <v>25</v>
      </c>
    </row>
    <row r="65" spans="1:13" ht="12.75">
      <c r="A65" s="583"/>
      <c r="B65" s="551" t="s">
        <v>266</v>
      </c>
      <c r="C65" s="590">
        <f>SUM(J59:J65)</f>
        <v>76440</v>
      </c>
      <c r="D65" s="602" t="s">
        <v>191</v>
      </c>
      <c r="E65" s="585">
        <v>120</v>
      </c>
      <c r="F65" s="787" t="s">
        <v>187</v>
      </c>
      <c r="G65" s="556">
        <v>25</v>
      </c>
      <c r="H65" s="783" t="s">
        <v>187</v>
      </c>
      <c r="I65" s="563">
        <v>6</v>
      </c>
      <c r="J65" s="611">
        <f t="shared" si="1"/>
        <v>18000</v>
      </c>
      <c r="K65" s="608" t="s">
        <v>188</v>
      </c>
      <c r="L65" s="618" t="s">
        <v>288</v>
      </c>
      <c r="M65" s="621">
        <v>25</v>
      </c>
    </row>
    <row r="66" spans="1:13" ht="12.75">
      <c r="A66" s="583"/>
      <c r="B66" s="557"/>
      <c r="C66" s="557"/>
      <c r="D66" s="602"/>
      <c r="E66" s="585"/>
      <c r="F66" s="787"/>
      <c r="G66" s="556"/>
      <c r="H66" s="783"/>
      <c r="I66" s="563"/>
      <c r="J66" s="611">
        <f t="shared" si="1"/>
        <v>0</v>
      </c>
      <c r="K66" s="608"/>
      <c r="L66" s="620"/>
      <c r="M66" s="621"/>
    </row>
    <row r="67" spans="1:13" ht="12.75">
      <c r="A67" s="583"/>
      <c r="B67" s="557"/>
      <c r="C67" s="557"/>
      <c r="D67" s="602"/>
      <c r="E67" s="584"/>
      <c r="F67" s="789"/>
      <c r="G67" s="584"/>
      <c r="H67" s="789"/>
      <c r="I67" s="584"/>
      <c r="J67" s="611">
        <f aca="true" t="shared" si="2" ref="J67:J75">E67*G67*I67</f>
        <v>0</v>
      </c>
      <c r="K67" s="608"/>
      <c r="L67" s="620"/>
      <c r="M67" s="621"/>
    </row>
    <row r="68" spans="1:13" ht="12.75">
      <c r="A68" s="583"/>
      <c r="B68" s="557"/>
      <c r="C68" s="557"/>
      <c r="D68" s="602"/>
      <c r="E68" s="584"/>
      <c r="F68" s="789"/>
      <c r="G68" s="584"/>
      <c r="H68" s="789"/>
      <c r="I68" s="584"/>
      <c r="J68" s="611">
        <f t="shared" si="2"/>
        <v>0</v>
      </c>
      <c r="K68" s="608"/>
      <c r="L68" s="620"/>
      <c r="M68" s="621"/>
    </row>
    <row r="69" spans="1:13" ht="12.75">
      <c r="A69" s="583"/>
      <c r="B69" s="557"/>
      <c r="C69" s="557"/>
      <c r="D69" s="602"/>
      <c r="E69" s="584"/>
      <c r="F69" s="789"/>
      <c r="G69" s="584"/>
      <c r="H69" s="789"/>
      <c r="I69" s="584"/>
      <c r="J69" s="611">
        <f t="shared" si="2"/>
        <v>0</v>
      </c>
      <c r="K69" s="608"/>
      <c r="L69" s="620"/>
      <c r="M69" s="621"/>
    </row>
    <row r="70" spans="1:13" ht="12.75">
      <c r="A70" s="583"/>
      <c r="B70" s="557"/>
      <c r="C70" s="557"/>
      <c r="D70" s="602"/>
      <c r="E70" s="584"/>
      <c r="F70" s="789"/>
      <c r="G70" s="584"/>
      <c r="H70" s="789"/>
      <c r="I70" s="584"/>
      <c r="J70" s="611">
        <f t="shared" si="2"/>
        <v>0</v>
      </c>
      <c r="K70" s="608"/>
      <c r="L70" s="620"/>
      <c r="M70" s="621"/>
    </row>
    <row r="71" spans="1:13" ht="12.75">
      <c r="A71" s="583"/>
      <c r="B71" s="557"/>
      <c r="C71" s="557"/>
      <c r="D71" s="602"/>
      <c r="E71" s="584"/>
      <c r="F71" s="789"/>
      <c r="G71" s="584"/>
      <c r="H71" s="789"/>
      <c r="I71" s="584"/>
      <c r="J71" s="611">
        <f t="shared" si="2"/>
        <v>0</v>
      </c>
      <c r="K71" s="608"/>
      <c r="L71" s="620"/>
      <c r="M71" s="621"/>
    </row>
    <row r="72" spans="1:13" ht="12.75">
      <c r="A72" s="583"/>
      <c r="B72" s="557"/>
      <c r="C72" s="557"/>
      <c r="D72" s="602"/>
      <c r="E72" s="584"/>
      <c r="F72" s="789"/>
      <c r="G72" s="584"/>
      <c r="H72" s="789"/>
      <c r="I72" s="584"/>
      <c r="J72" s="611">
        <f t="shared" si="2"/>
        <v>0</v>
      </c>
      <c r="K72" s="608"/>
      <c r="L72" s="620"/>
      <c r="M72" s="621"/>
    </row>
    <row r="73" spans="1:13" ht="12.75">
      <c r="A73" s="583"/>
      <c r="B73" s="557"/>
      <c r="C73" s="557"/>
      <c r="D73" s="602"/>
      <c r="E73" s="584"/>
      <c r="F73" s="789"/>
      <c r="G73" s="584"/>
      <c r="H73" s="789"/>
      <c r="I73" s="584"/>
      <c r="J73" s="611">
        <f t="shared" si="2"/>
        <v>0</v>
      </c>
      <c r="K73" s="608"/>
      <c r="L73" s="620"/>
      <c r="M73" s="621"/>
    </row>
    <row r="74" spans="1:13" ht="12.75">
      <c r="A74" s="583"/>
      <c r="B74" s="557"/>
      <c r="C74" s="557"/>
      <c r="D74" s="602"/>
      <c r="E74" s="584"/>
      <c r="F74" s="789"/>
      <c r="G74" s="584"/>
      <c r="H74" s="789"/>
      <c r="I74" s="584"/>
      <c r="J74" s="611">
        <f t="shared" si="2"/>
        <v>0</v>
      </c>
      <c r="K74" s="608"/>
      <c r="L74" s="620"/>
      <c r="M74" s="621"/>
    </row>
    <row r="75" spans="1:13" ht="13.5" thickBot="1">
      <c r="A75" s="586"/>
      <c r="B75" s="587"/>
      <c r="C75" s="587"/>
      <c r="D75" s="603"/>
      <c r="E75" s="588"/>
      <c r="F75" s="790"/>
      <c r="G75" s="588"/>
      <c r="H75" s="790"/>
      <c r="I75" s="588"/>
      <c r="J75" s="612">
        <f t="shared" si="2"/>
        <v>0</v>
      </c>
      <c r="K75" s="589"/>
      <c r="L75" s="622"/>
      <c r="M75" s="623"/>
    </row>
    <row r="76" spans="4:10" ht="13.5" thickBot="1">
      <c r="D76" s="118"/>
      <c r="E76" s="403"/>
      <c r="F76" s="403"/>
      <c r="G76" s="403"/>
      <c r="H76" s="455"/>
      <c r="I76" s="454" t="s">
        <v>267</v>
      </c>
      <c r="J76" s="613">
        <f>SUM(J12:J75)</f>
        <v>466529</v>
      </c>
    </row>
    <row r="77" spans="4:10" ht="12.75">
      <c r="D77" s="118"/>
      <c r="E77" s="403"/>
      <c r="F77" s="403"/>
      <c r="G77" s="403"/>
      <c r="H77" s="403"/>
      <c r="I77" s="403"/>
      <c r="J77" s="403"/>
    </row>
    <row r="78" spans="4:10" ht="12.75">
      <c r="D78" s="118"/>
      <c r="E78" s="403"/>
      <c r="F78" s="403"/>
      <c r="G78" s="403"/>
      <c r="H78" s="403"/>
      <c r="I78" s="403"/>
      <c r="J78" s="403"/>
    </row>
    <row r="79" spans="5:10" ht="12.75">
      <c r="E79" s="403"/>
      <c r="F79" s="403"/>
      <c r="G79" s="403"/>
      <c r="H79" s="403"/>
      <c r="I79" s="403"/>
      <c r="J79" s="403"/>
    </row>
    <row r="80" spans="5:10" ht="12.75">
      <c r="E80" s="403"/>
      <c r="F80" s="403"/>
      <c r="G80" s="403"/>
      <c r="H80" s="403"/>
      <c r="I80" s="403"/>
      <c r="J80" s="403"/>
    </row>
    <row r="81" spans="5:10" ht="12.75">
      <c r="E81" s="403"/>
      <c r="F81" s="403"/>
      <c r="G81" s="403"/>
      <c r="H81" s="403"/>
      <c r="I81" s="403"/>
      <c r="J81" s="403"/>
    </row>
    <row r="82" spans="5:10" ht="12.75">
      <c r="E82" s="403"/>
      <c r="F82" s="403"/>
      <c r="G82" s="403"/>
      <c r="H82" s="403"/>
      <c r="I82" s="403"/>
      <c r="J82" s="403"/>
    </row>
    <row r="83" spans="5:10" ht="12.75">
      <c r="E83" s="403"/>
      <c r="F83" s="403"/>
      <c r="G83" s="403"/>
      <c r="H83" s="403"/>
      <c r="I83" s="403"/>
      <c r="J83" s="403"/>
    </row>
    <row r="84" spans="5:10" ht="12.75">
      <c r="E84" s="403"/>
      <c r="F84" s="403"/>
      <c r="G84" s="403"/>
      <c r="H84" s="403"/>
      <c r="I84" s="403"/>
      <c r="J84" s="403"/>
    </row>
    <row r="85" spans="5:10" ht="12.75">
      <c r="E85" s="403"/>
      <c r="F85" s="403"/>
      <c r="G85" s="403"/>
      <c r="H85" s="403"/>
      <c r="I85" s="403"/>
      <c r="J85" s="403"/>
    </row>
    <row r="86" spans="5:10" ht="12.75">
      <c r="E86" s="403"/>
      <c r="F86" s="403"/>
      <c r="G86" s="403"/>
      <c r="H86" s="403"/>
      <c r="I86" s="403"/>
      <c r="J86" s="403"/>
    </row>
    <row r="87" spans="5:10" ht="12.75">
      <c r="E87" s="403"/>
      <c r="F87" s="403"/>
      <c r="G87" s="403"/>
      <c r="H87" s="403"/>
      <c r="I87" s="403"/>
      <c r="J87" s="403"/>
    </row>
    <row r="88" spans="5:10" ht="12.75">
      <c r="E88" s="403"/>
      <c r="F88" s="403"/>
      <c r="G88" s="403"/>
      <c r="H88" s="403"/>
      <c r="I88" s="403"/>
      <c r="J88" s="403"/>
    </row>
    <row r="89" spans="5:10" ht="12.75">
      <c r="E89" s="403"/>
      <c r="F89" s="403"/>
      <c r="G89" s="403"/>
      <c r="H89" s="403"/>
      <c r="I89" s="403"/>
      <c r="J89" s="403"/>
    </row>
    <row r="90" spans="5:10" ht="12.75">
      <c r="E90" s="403"/>
      <c r="F90" s="403"/>
      <c r="G90" s="403"/>
      <c r="H90" s="403"/>
      <c r="I90" s="403"/>
      <c r="J90" s="403"/>
    </row>
    <row r="91" spans="5:10" ht="12.75">
      <c r="E91" s="403"/>
      <c r="F91" s="403"/>
      <c r="G91" s="403"/>
      <c r="H91" s="403"/>
      <c r="I91" s="403"/>
      <c r="J91" s="403"/>
    </row>
    <row r="92" spans="5:10" ht="12.75">
      <c r="E92" s="403"/>
      <c r="F92" s="403"/>
      <c r="G92" s="403"/>
      <c r="H92" s="403"/>
      <c r="I92" s="403"/>
      <c r="J92" s="403"/>
    </row>
    <row r="93" spans="5:10" ht="12.75">
      <c r="E93" s="403"/>
      <c r="F93" s="403"/>
      <c r="G93" s="403"/>
      <c r="H93" s="403"/>
      <c r="I93" s="403"/>
      <c r="J93" s="403"/>
    </row>
    <row r="94" spans="5:10" ht="12.75">
      <c r="E94" s="403"/>
      <c r="F94" s="403"/>
      <c r="G94" s="403"/>
      <c r="H94" s="403"/>
      <c r="I94" s="403"/>
      <c r="J94" s="403"/>
    </row>
    <row r="95" spans="5:10" ht="12.75">
      <c r="E95" s="403"/>
      <c r="F95" s="403"/>
      <c r="G95" s="403"/>
      <c r="H95" s="403"/>
      <c r="I95" s="403"/>
      <c r="J95" s="403"/>
    </row>
    <row r="96" spans="5:10" ht="12.75">
      <c r="E96" s="403"/>
      <c r="F96" s="403"/>
      <c r="G96" s="403"/>
      <c r="H96" s="403"/>
      <c r="I96" s="403"/>
      <c r="J96" s="403"/>
    </row>
    <row r="97" spans="5:10" ht="12.75">
      <c r="E97" s="403"/>
      <c r="F97" s="403"/>
      <c r="G97" s="403"/>
      <c r="H97" s="403"/>
      <c r="I97" s="403"/>
      <c r="J97" s="403"/>
    </row>
    <row r="98" spans="5:10" ht="12.75">
      <c r="E98" s="403"/>
      <c r="F98" s="403"/>
      <c r="G98" s="403"/>
      <c r="H98" s="403"/>
      <c r="I98" s="403"/>
      <c r="J98" s="403"/>
    </row>
    <row r="99" spans="5:10" ht="12.75">
      <c r="E99" s="403"/>
      <c r="F99" s="403"/>
      <c r="G99" s="403"/>
      <c r="H99" s="403"/>
      <c r="I99" s="403"/>
      <c r="J99" s="403"/>
    </row>
    <row r="100" spans="5:10" ht="12.75">
      <c r="E100" s="403"/>
      <c r="F100" s="403"/>
      <c r="G100" s="403"/>
      <c r="H100" s="403"/>
      <c r="I100" s="403"/>
      <c r="J100" s="403"/>
    </row>
    <row r="101" spans="5:10" ht="12.75">
      <c r="E101" s="403"/>
      <c r="F101" s="403"/>
      <c r="G101" s="403"/>
      <c r="H101" s="403"/>
      <c r="I101" s="403"/>
      <c r="J101" s="403"/>
    </row>
    <row r="102" spans="5:10" ht="12.75">
      <c r="E102" s="403"/>
      <c r="F102" s="403"/>
      <c r="G102" s="403"/>
      <c r="H102" s="403"/>
      <c r="I102" s="403"/>
      <c r="J102" s="403"/>
    </row>
    <row r="103" spans="5:10" ht="12.75">
      <c r="E103" s="403"/>
      <c r="F103" s="403"/>
      <c r="G103" s="403"/>
      <c r="H103" s="403"/>
      <c r="I103" s="403"/>
      <c r="J103" s="403"/>
    </row>
    <row r="104" spans="5:10" ht="12.75">
      <c r="E104" s="403"/>
      <c r="F104" s="403"/>
      <c r="G104" s="403"/>
      <c r="H104" s="403"/>
      <c r="I104" s="403"/>
      <c r="J104" s="403"/>
    </row>
    <row r="105" spans="5:10" ht="12.75">
      <c r="E105" s="403"/>
      <c r="F105" s="403"/>
      <c r="G105" s="403"/>
      <c r="H105" s="403"/>
      <c r="I105" s="403"/>
      <c r="J105" s="403"/>
    </row>
    <row r="106" spans="5:10" ht="12.75">
      <c r="E106" s="403"/>
      <c r="F106" s="403"/>
      <c r="G106" s="403"/>
      <c r="H106" s="403"/>
      <c r="I106" s="403"/>
      <c r="J106" s="403"/>
    </row>
    <row r="107" spans="5:10" ht="12.75">
      <c r="E107" s="403"/>
      <c r="F107" s="403"/>
      <c r="G107" s="403"/>
      <c r="H107" s="403"/>
      <c r="I107" s="403"/>
      <c r="J107" s="403"/>
    </row>
    <row r="108" spans="5:10" ht="12.75">
      <c r="E108" s="403"/>
      <c r="F108" s="403"/>
      <c r="G108" s="403"/>
      <c r="H108" s="403"/>
      <c r="I108" s="403"/>
      <c r="J108" s="403"/>
    </row>
    <row r="109" spans="5:10" ht="12.75">
      <c r="E109" s="403"/>
      <c r="F109" s="403"/>
      <c r="G109" s="403"/>
      <c r="H109" s="403"/>
      <c r="I109" s="403"/>
      <c r="J109" s="403"/>
    </row>
    <row r="110" spans="5:10" ht="12.75">
      <c r="E110" s="403"/>
      <c r="F110" s="403"/>
      <c r="G110" s="403"/>
      <c r="H110" s="403"/>
      <c r="I110" s="403"/>
      <c r="J110" s="403"/>
    </row>
    <row r="111" spans="5:10" ht="12.75">
      <c r="E111" s="403"/>
      <c r="F111" s="403"/>
      <c r="G111" s="403"/>
      <c r="H111" s="403"/>
      <c r="I111" s="403"/>
      <c r="J111" s="403"/>
    </row>
    <row r="112" spans="5:10" ht="12.75">
      <c r="E112" s="403"/>
      <c r="F112" s="403"/>
      <c r="G112" s="403"/>
      <c r="H112" s="403"/>
      <c r="I112" s="403"/>
      <c r="J112" s="403"/>
    </row>
    <row r="113" spans="5:10" ht="12.75">
      <c r="E113" s="403"/>
      <c r="F113" s="403"/>
      <c r="G113" s="403"/>
      <c r="H113" s="403"/>
      <c r="I113" s="403"/>
      <c r="J113" s="403"/>
    </row>
    <row r="114" spans="5:10" ht="12.75">
      <c r="E114" s="403"/>
      <c r="F114" s="403"/>
      <c r="G114" s="403"/>
      <c r="H114" s="403"/>
      <c r="I114" s="403"/>
      <c r="J114" s="403"/>
    </row>
    <row r="115" spans="5:10" ht="12.75">
      <c r="E115" s="403"/>
      <c r="F115" s="403"/>
      <c r="G115" s="403"/>
      <c r="H115" s="403"/>
      <c r="I115" s="403"/>
      <c r="J115" s="403"/>
    </row>
    <row r="116" spans="5:10" ht="12.75">
      <c r="E116" s="403"/>
      <c r="F116" s="403"/>
      <c r="G116" s="403"/>
      <c r="H116" s="403"/>
      <c r="I116" s="403"/>
      <c r="J116" s="403"/>
    </row>
    <row r="117" spans="5:10" ht="12.75">
      <c r="E117" s="403"/>
      <c r="F117" s="403"/>
      <c r="G117" s="403"/>
      <c r="H117" s="403"/>
      <c r="I117" s="403"/>
      <c r="J117" s="403"/>
    </row>
    <row r="118" spans="5:10" ht="12.75">
      <c r="E118" s="403"/>
      <c r="F118" s="403"/>
      <c r="G118" s="403"/>
      <c r="H118" s="403"/>
      <c r="I118" s="403"/>
      <c r="J118" s="403"/>
    </row>
    <row r="119" spans="5:10" ht="12.75">
      <c r="E119" s="403"/>
      <c r="F119" s="403"/>
      <c r="G119" s="403"/>
      <c r="H119" s="403"/>
      <c r="I119" s="403"/>
      <c r="J119" s="403"/>
    </row>
    <row r="120" spans="5:10" ht="12.75">
      <c r="E120" s="403"/>
      <c r="F120" s="403"/>
      <c r="G120" s="403"/>
      <c r="H120" s="403"/>
      <c r="I120" s="403"/>
      <c r="J120" s="403"/>
    </row>
    <row r="121" spans="5:10" ht="12.75">
      <c r="E121" s="403"/>
      <c r="F121" s="403"/>
      <c r="G121" s="403"/>
      <c r="H121" s="403"/>
      <c r="I121" s="403"/>
      <c r="J121" s="403"/>
    </row>
    <row r="122" spans="5:10" ht="12.75">
      <c r="E122" s="403"/>
      <c r="F122" s="403"/>
      <c r="G122" s="403"/>
      <c r="H122" s="403"/>
      <c r="I122" s="403"/>
      <c r="J122" s="403"/>
    </row>
    <row r="123" spans="5:10" ht="12.75">
      <c r="E123" s="403"/>
      <c r="F123" s="403"/>
      <c r="G123" s="403"/>
      <c r="H123" s="403"/>
      <c r="I123" s="403"/>
      <c r="J123" s="403"/>
    </row>
    <row r="124" spans="5:10" ht="12.75">
      <c r="E124" s="403"/>
      <c r="F124" s="403"/>
      <c r="G124" s="403"/>
      <c r="H124" s="403"/>
      <c r="I124" s="403"/>
      <c r="J124" s="403"/>
    </row>
    <row r="125" spans="5:10" ht="12.75">
      <c r="E125" s="403"/>
      <c r="F125" s="403"/>
      <c r="G125" s="403"/>
      <c r="H125" s="403"/>
      <c r="I125" s="403"/>
      <c r="J125" s="403"/>
    </row>
    <row r="126" spans="5:10" ht="12.75">
      <c r="E126" s="403"/>
      <c r="F126" s="403"/>
      <c r="G126" s="403"/>
      <c r="H126" s="403"/>
      <c r="I126" s="403"/>
      <c r="J126" s="403"/>
    </row>
    <row r="127" spans="5:10" ht="12.75">
      <c r="E127" s="403"/>
      <c r="F127" s="403"/>
      <c r="G127" s="403"/>
      <c r="H127" s="403"/>
      <c r="I127" s="403"/>
      <c r="J127" s="403"/>
    </row>
    <row r="128" spans="5:10" ht="12.75">
      <c r="E128" s="403"/>
      <c r="F128" s="403"/>
      <c r="G128" s="403"/>
      <c r="H128" s="403"/>
      <c r="I128" s="403"/>
      <c r="J128" s="403"/>
    </row>
    <row r="129" spans="5:10" ht="12.75">
      <c r="E129" s="403"/>
      <c r="F129" s="403"/>
      <c r="G129" s="403"/>
      <c r="H129" s="403"/>
      <c r="I129" s="403"/>
      <c r="J129" s="403"/>
    </row>
    <row r="130" spans="5:10" ht="12.75">
      <c r="E130" s="403"/>
      <c r="F130" s="403"/>
      <c r="G130" s="403"/>
      <c r="H130" s="403"/>
      <c r="I130" s="403"/>
      <c r="J130" s="403"/>
    </row>
    <row r="131" spans="5:10" ht="12.75">
      <c r="E131" s="403"/>
      <c r="F131" s="403"/>
      <c r="G131" s="403"/>
      <c r="H131" s="403"/>
      <c r="I131" s="403"/>
      <c r="J131" s="403"/>
    </row>
    <row r="132" spans="5:10" ht="12.75">
      <c r="E132" s="403"/>
      <c r="F132" s="403"/>
      <c r="G132" s="403"/>
      <c r="H132" s="403"/>
      <c r="I132" s="403"/>
      <c r="J132" s="403"/>
    </row>
    <row r="133" spans="5:10" ht="12.75">
      <c r="E133" s="403"/>
      <c r="F133" s="403"/>
      <c r="G133" s="403"/>
      <c r="H133" s="403"/>
      <c r="I133" s="403"/>
      <c r="J133" s="403"/>
    </row>
    <row r="134" spans="5:10" ht="12.75">
      <c r="E134" s="230"/>
      <c r="F134" s="230"/>
      <c r="G134" s="230"/>
      <c r="H134" s="230"/>
      <c r="I134" s="230"/>
      <c r="J134" s="230"/>
    </row>
    <row r="135" spans="5:10" ht="12.75">
      <c r="E135" s="230"/>
      <c r="F135" s="230"/>
      <c r="G135" s="230"/>
      <c r="H135" s="230"/>
      <c r="I135" s="230"/>
      <c r="J135" s="230"/>
    </row>
    <row r="136" spans="5:10" ht="12.75">
      <c r="E136" s="230"/>
      <c r="F136" s="230"/>
      <c r="G136" s="230"/>
      <c r="H136" s="230"/>
      <c r="I136" s="230"/>
      <c r="J136" s="230"/>
    </row>
    <row r="137" spans="5:10" ht="12.75">
      <c r="E137" s="230"/>
      <c r="F137" s="230"/>
      <c r="G137" s="230"/>
      <c r="H137" s="230"/>
      <c r="I137" s="230"/>
      <c r="J137" s="230"/>
    </row>
    <row r="138" spans="5:10" ht="12.75">
      <c r="E138" s="230"/>
      <c r="F138" s="230"/>
      <c r="G138" s="230"/>
      <c r="H138" s="230"/>
      <c r="I138" s="230"/>
      <c r="J138" s="230"/>
    </row>
    <row r="139" spans="5:10" ht="12.75">
      <c r="E139" s="230"/>
      <c r="F139" s="230"/>
      <c r="G139" s="230"/>
      <c r="H139" s="230"/>
      <c r="I139" s="230"/>
      <c r="J139" s="230"/>
    </row>
    <row r="140" spans="5:10" ht="12.75">
      <c r="E140" s="230"/>
      <c r="F140" s="230"/>
      <c r="G140" s="230"/>
      <c r="H140" s="230"/>
      <c r="I140" s="230"/>
      <c r="J140" s="230"/>
    </row>
    <row r="141" spans="5:10" ht="12.75">
      <c r="E141" s="230"/>
      <c r="F141" s="230"/>
      <c r="G141" s="230"/>
      <c r="H141" s="230"/>
      <c r="I141" s="230"/>
      <c r="J141" s="230"/>
    </row>
    <row r="142" spans="5:10" ht="12.75">
      <c r="E142" s="230"/>
      <c r="F142" s="230"/>
      <c r="G142" s="230"/>
      <c r="H142" s="230"/>
      <c r="I142" s="230"/>
      <c r="J142" s="230"/>
    </row>
    <row r="143" spans="5:10" ht="12.75">
      <c r="E143" s="230"/>
      <c r="F143" s="230"/>
      <c r="G143" s="230"/>
      <c r="H143" s="230"/>
      <c r="I143" s="230"/>
      <c r="J143" s="230"/>
    </row>
    <row r="144" spans="5:10" ht="12.75">
      <c r="E144" s="230"/>
      <c r="F144" s="230"/>
      <c r="G144" s="230"/>
      <c r="H144" s="230"/>
      <c r="I144" s="230"/>
      <c r="J144" s="230"/>
    </row>
    <row r="145" spans="5:10" ht="12.75">
      <c r="E145" s="230"/>
      <c r="F145" s="230"/>
      <c r="G145" s="230"/>
      <c r="H145" s="230"/>
      <c r="I145" s="230"/>
      <c r="J145" s="230"/>
    </row>
    <row r="146" spans="5:10" ht="12.75">
      <c r="E146" s="230"/>
      <c r="F146" s="230"/>
      <c r="G146" s="230"/>
      <c r="H146" s="230"/>
      <c r="I146" s="230"/>
      <c r="J146" s="230"/>
    </row>
    <row r="147" spans="5:10" ht="12.75">
      <c r="E147" s="230"/>
      <c r="F147" s="230"/>
      <c r="G147" s="230"/>
      <c r="H147" s="230"/>
      <c r="I147" s="230"/>
      <c r="J147" s="230"/>
    </row>
    <row r="148" spans="5:10" ht="12.75">
      <c r="E148" s="230"/>
      <c r="F148" s="230"/>
      <c r="G148" s="230"/>
      <c r="H148" s="230"/>
      <c r="I148" s="230"/>
      <c r="J148" s="230"/>
    </row>
    <row r="149" spans="5:10" ht="12.75">
      <c r="E149" s="230"/>
      <c r="F149" s="230"/>
      <c r="G149" s="230"/>
      <c r="H149" s="230"/>
      <c r="I149" s="230"/>
      <c r="J149" s="230"/>
    </row>
    <row r="150" spans="5:10" ht="12.75">
      <c r="E150" s="230"/>
      <c r="F150" s="230"/>
      <c r="G150" s="230"/>
      <c r="H150" s="230"/>
      <c r="I150" s="230"/>
      <c r="J150" s="230"/>
    </row>
    <row r="151" spans="5:10" ht="12.75">
      <c r="E151" s="230"/>
      <c r="F151" s="230"/>
      <c r="G151" s="230"/>
      <c r="H151" s="230"/>
      <c r="I151" s="230"/>
      <c r="J151" s="230"/>
    </row>
    <row r="152" spans="5:10" ht="12.75">
      <c r="E152" s="230"/>
      <c r="F152" s="230"/>
      <c r="G152" s="230"/>
      <c r="H152" s="230"/>
      <c r="I152" s="230"/>
      <c r="J152" s="230"/>
    </row>
    <row r="153" spans="5:10" ht="12.75">
      <c r="E153" s="230"/>
      <c r="F153" s="230"/>
      <c r="G153" s="230"/>
      <c r="H153" s="230"/>
      <c r="I153" s="230"/>
      <c r="J153" s="230"/>
    </row>
    <row r="154" spans="5:10" ht="12.75">
      <c r="E154" s="230"/>
      <c r="F154" s="230"/>
      <c r="G154" s="230"/>
      <c r="H154" s="230"/>
      <c r="I154" s="230"/>
      <c r="J154" s="230"/>
    </row>
    <row r="155" spans="5:10" ht="12.75">
      <c r="E155" s="230"/>
      <c r="F155" s="230"/>
      <c r="G155" s="230"/>
      <c r="H155" s="230"/>
      <c r="I155" s="230"/>
      <c r="J155" s="230"/>
    </row>
    <row r="156" spans="5:10" ht="12.75">
      <c r="E156" s="230"/>
      <c r="F156" s="230"/>
      <c r="G156" s="230"/>
      <c r="H156" s="230"/>
      <c r="I156" s="230"/>
      <c r="J156" s="230"/>
    </row>
    <row r="157" spans="5:10" ht="12.75">
      <c r="E157" s="230"/>
      <c r="F157" s="230"/>
      <c r="G157" s="230"/>
      <c r="H157" s="230"/>
      <c r="I157" s="230"/>
      <c r="J157" s="230"/>
    </row>
    <row r="158" spans="5:10" ht="12.75">
      <c r="E158" s="230"/>
      <c r="F158" s="230"/>
      <c r="G158" s="230"/>
      <c r="H158" s="230"/>
      <c r="I158" s="230"/>
      <c r="J158" s="230"/>
    </row>
    <row r="159" spans="5:10" ht="12.75">
      <c r="E159" s="230"/>
      <c r="F159" s="230"/>
      <c r="G159" s="230"/>
      <c r="H159" s="230"/>
      <c r="I159" s="230"/>
      <c r="J159" s="230"/>
    </row>
    <row r="160" spans="5:10" ht="12.75">
      <c r="E160" s="230"/>
      <c r="F160" s="230"/>
      <c r="G160" s="230"/>
      <c r="H160" s="230"/>
      <c r="I160" s="230"/>
      <c r="J160" s="230"/>
    </row>
    <row r="161" spans="5:10" ht="12.75">
      <c r="E161" s="230"/>
      <c r="F161" s="230"/>
      <c r="G161" s="230"/>
      <c r="H161" s="230"/>
      <c r="I161" s="230"/>
      <c r="J161" s="230"/>
    </row>
    <row r="162" spans="5:10" ht="12.75">
      <c r="E162" s="230"/>
      <c r="F162" s="230"/>
      <c r="G162" s="230"/>
      <c r="H162" s="230"/>
      <c r="I162" s="230"/>
      <c r="J162" s="230"/>
    </row>
    <row r="163" spans="5:10" ht="12.75">
      <c r="E163" s="230"/>
      <c r="F163" s="230"/>
      <c r="G163" s="230"/>
      <c r="H163" s="230"/>
      <c r="I163" s="230"/>
      <c r="J163" s="230"/>
    </row>
    <row r="164" spans="5:10" ht="12.75">
      <c r="E164" s="230"/>
      <c r="F164" s="230"/>
      <c r="G164" s="230"/>
      <c r="H164" s="230"/>
      <c r="I164" s="230"/>
      <c r="J164" s="230"/>
    </row>
    <row r="165" spans="5:10" ht="12.75">
      <c r="E165" s="230"/>
      <c r="F165" s="230"/>
      <c r="G165" s="230"/>
      <c r="H165" s="230"/>
      <c r="I165" s="230"/>
      <c r="J165" s="230"/>
    </row>
    <row r="166" spans="5:10" ht="12.75">
      <c r="E166" s="230"/>
      <c r="F166" s="230"/>
      <c r="G166" s="230"/>
      <c r="H166" s="230"/>
      <c r="I166" s="230"/>
      <c r="J166" s="230"/>
    </row>
    <row r="167" spans="5:10" ht="12.75">
      <c r="E167" s="230"/>
      <c r="F167" s="230"/>
      <c r="G167" s="230"/>
      <c r="H167" s="230"/>
      <c r="I167" s="230"/>
      <c r="J167" s="230"/>
    </row>
    <row r="168" spans="5:10" ht="12.75">
      <c r="E168" s="230"/>
      <c r="F168" s="230"/>
      <c r="G168" s="230"/>
      <c r="H168" s="230"/>
      <c r="I168" s="230"/>
      <c r="J168" s="230"/>
    </row>
    <row r="169" spans="5:10" ht="12.75">
      <c r="E169" s="230"/>
      <c r="F169" s="230"/>
      <c r="G169" s="230"/>
      <c r="H169" s="230"/>
      <c r="I169" s="230"/>
      <c r="J169" s="230"/>
    </row>
    <row r="170" spans="5:10" ht="12.75">
      <c r="E170" s="230"/>
      <c r="F170" s="230"/>
      <c r="G170" s="230"/>
      <c r="H170" s="230"/>
      <c r="I170" s="230"/>
      <c r="J170" s="230"/>
    </row>
    <row r="171" spans="5:10" ht="12.75">
      <c r="E171" s="230"/>
      <c r="F171" s="230"/>
      <c r="G171" s="230"/>
      <c r="H171" s="230"/>
      <c r="I171" s="230"/>
      <c r="J171" s="230"/>
    </row>
    <row r="172" spans="5:10" ht="12.75">
      <c r="E172" s="230"/>
      <c r="F172" s="230"/>
      <c r="G172" s="230"/>
      <c r="H172" s="230"/>
      <c r="I172" s="230"/>
      <c r="J172" s="230"/>
    </row>
    <row r="173" spans="5:10" ht="12.75">
      <c r="E173" s="230"/>
      <c r="F173" s="230"/>
      <c r="G173" s="230"/>
      <c r="H173" s="230"/>
      <c r="I173" s="230"/>
      <c r="J173" s="230"/>
    </row>
    <row r="174" spans="5:10" ht="12.75">
      <c r="E174" s="230"/>
      <c r="F174" s="230"/>
      <c r="G174" s="230"/>
      <c r="H174" s="230"/>
      <c r="I174" s="230"/>
      <c r="J174" s="230"/>
    </row>
    <row r="175" spans="5:10" ht="12.75">
      <c r="E175" s="230"/>
      <c r="F175" s="230"/>
      <c r="G175" s="230"/>
      <c r="H175" s="230"/>
      <c r="I175" s="230"/>
      <c r="J175" s="230"/>
    </row>
    <row r="176" spans="5:10" ht="12.75">
      <c r="E176" s="230"/>
      <c r="F176" s="230"/>
      <c r="G176" s="230"/>
      <c r="H176" s="230"/>
      <c r="I176" s="230"/>
      <c r="J176" s="230"/>
    </row>
    <row r="177" spans="5:10" ht="12.75">
      <c r="E177" s="230"/>
      <c r="F177" s="230"/>
      <c r="G177" s="230"/>
      <c r="H177" s="230"/>
      <c r="I177" s="230"/>
      <c r="J177" s="230"/>
    </row>
    <row r="178" spans="5:10" ht="12.75">
      <c r="E178" s="230"/>
      <c r="F178" s="230"/>
      <c r="G178" s="230"/>
      <c r="H178" s="230"/>
      <c r="I178" s="230"/>
      <c r="J178" s="230"/>
    </row>
    <row r="179" spans="5:10" ht="12.75">
      <c r="E179" s="230"/>
      <c r="F179" s="230"/>
      <c r="G179" s="230"/>
      <c r="H179" s="230"/>
      <c r="I179" s="230"/>
      <c r="J179" s="230"/>
    </row>
    <row r="180" spans="5:10" ht="12.75">
      <c r="E180" s="230"/>
      <c r="F180" s="230"/>
      <c r="G180" s="230"/>
      <c r="H180" s="230"/>
      <c r="I180" s="230"/>
      <c r="J180" s="230"/>
    </row>
    <row r="181" spans="5:10" ht="12.75">
      <c r="E181" s="230"/>
      <c r="F181" s="230"/>
      <c r="G181" s="230"/>
      <c r="H181" s="230"/>
      <c r="I181" s="230"/>
      <c r="J181" s="230"/>
    </row>
    <row r="182" spans="5:10" ht="12.75">
      <c r="E182" s="230"/>
      <c r="F182" s="230"/>
      <c r="G182" s="230"/>
      <c r="H182" s="230"/>
      <c r="I182" s="230"/>
      <c r="J182" s="230"/>
    </row>
    <row r="183" spans="5:10" ht="12.75">
      <c r="E183" s="230"/>
      <c r="F183" s="230"/>
      <c r="G183" s="230"/>
      <c r="H183" s="230"/>
      <c r="I183" s="230"/>
      <c r="J183" s="230"/>
    </row>
    <row r="184" spans="5:10" ht="12.75">
      <c r="E184" s="230"/>
      <c r="F184" s="230"/>
      <c r="G184" s="230"/>
      <c r="H184" s="230"/>
      <c r="I184" s="230"/>
      <c r="J184" s="230"/>
    </row>
    <row r="185" spans="5:10" ht="12.75">
      <c r="E185" s="230"/>
      <c r="F185" s="230"/>
      <c r="G185" s="230"/>
      <c r="H185" s="230"/>
      <c r="I185" s="230"/>
      <c r="J185" s="230"/>
    </row>
    <row r="186" spans="5:10" ht="12.75">
      <c r="E186" s="230"/>
      <c r="F186" s="230"/>
      <c r="G186" s="230"/>
      <c r="H186" s="230"/>
      <c r="I186" s="230"/>
      <c r="J186" s="230"/>
    </row>
    <row r="187" spans="5:10" ht="12.75">
      <c r="E187" s="230"/>
      <c r="F187" s="230"/>
      <c r="G187" s="230"/>
      <c r="H187" s="230"/>
      <c r="I187" s="230"/>
      <c r="J187" s="230"/>
    </row>
    <row r="188" spans="5:10" ht="12.75">
      <c r="E188" s="230"/>
      <c r="F188" s="230"/>
      <c r="G188" s="230"/>
      <c r="H188" s="230"/>
      <c r="I188" s="230"/>
      <c r="J188" s="230"/>
    </row>
    <row r="189" spans="5:10" ht="12.75">
      <c r="E189" s="230"/>
      <c r="F189" s="230"/>
      <c r="G189" s="230"/>
      <c r="H189" s="230"/>
      <c r="I189" s="230"/>
      <c r="J189" s="230"/>
    </row>
    <row r="190" spans="5:10" ht="12.75">
      <c r="E190" s="230"/>
      <c r="F190" s="230"/>
      <c r="G190" s="230"/>
      <c r="H190" s="230"/>
      <c r="I190" s="230"/>
      <c r="J190" s="230"/>
    </row>
    <row r="191" spans="5:10" ht="12.75">
      <c r="E191" s="230"/>
      <c r="F191" s="230"/>
      <c r="G191" s="230"/>
      <c r="H191" s="230"/>
      <c r="I191" s="230"/>
      <c r="J191" s="230"/>
    </row>
    <row r="192" spans="5:10" ht="12.75">
      <c r="E192" s="230"/>
      <c r="F192" s="230"/>
      <c r="G192" s="230"/>
      <c r="H192" s="230"/>
      <c r="I192" s="230"/>
      <c r="J192" s="230"/>
    </row>
  </sheetData>
  <mergeCells count="1">
    <mergeCell ref="A9:B9"/>
  </mergeCells>
  <printOptions/>
  <pageMargins left="0.75" right="0.25" top="0.53" bottom="0.57" header="0.5" footer="0.5"/>
  <pageSetup fitToHeight="1" fitToWidth="1" horizontalDpi="600" verticalDpi="600" orientation="landscape" paperSize="17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workbookViewId="0" topLeftCell="A1">
      <selection activeCell="N31" sqref="N31"/>
    </sheetView>
  </sheetViews>
  <sheetFormatPr defaultColWidth="9.140625" defaultRowHeight="12.75"/>
  <cols>
    <col min="1" max="1" width="13.140625" style="0" customWidth="1"/>
    <col min="4" max="4" width="33.00390625" style="0" customWidth="1"/>
    <col min="7" max="7" width="15.00390625" style="0" customWidth="1"/>
    <col min="12" max="12" width="37.421875" style="0" customWidth="1"/>
    <col min="13" max="13" width="9.140625" style="0" hidden="1" customWidth="1"/>
  </cols>
  <sheetData>
    <row r="1" spans="1:18" ht="18" customHeight="1">
      <c r="A1" s="417" t="str">
        <f>+'1201 Outer TF'!B1</f>
        <v>Cost Center:</v>
      </c>
      <c r="B1" s="418"/>
      <c r="C1" s="271"/>
      <c r="D1" s="419">
        <f>'Tab A Description'!B3</f>
        <v>9417</v>
      </c>
      <c r="E1" s="271"/>
      <c r="F1" s="418"/>
      <c r="G1" s="418"/>
      <c r="H1" s="271"/>
      <c r="I1" s="420"/>
      <c r="J1" s="271"/>
      <c r="K1" s="271"/>
      <c r="L1" s="271"/>
      <c r="M1" s="271"/>
      <c r="N1" s="271"/>
      <c r="O1" s="271"/>
      <c r="P1" s="271"/>
      <c r="Q1" s="271"/>
      <c r="R1" s="272"/>
    </row>
    <row r="2" spans="1:18" ht="18" customHeight="1">
      <c r="A2" s="421" t="str">
        <f>+'1201 Outer TF'!B2</f>
        <v>Job Number:</v>
      </c>
      <c r="B2" s="273"/>
      <c r="C2" s="402"/>
      <c r="D2" s="422">
        <f>'Tab A Description'!B4</f>
        <v>1200</v>
      </c>
      <c r="E2" s="402"/>
      <c r="F2" s="273"/>
      <c r="G2" s="273"/>
      <c r="H2" s="402"/>
      <c r="I2" s="423"/>
      <c r="J2" s="402"/>
      <c r="K2" s="402"/>
      <c r="L2" s="402"/>
      <c r="M2" s="402"/>
      <c r="N2" s="402"/>
      <c r="O2" s="402"/>
      <c r="P2" s="402"/>
      <c r="Q2" s="402"/>
      <c r="R2" s="424"/>
    </row>
    <row r="3" spans="1:18" ht="18" customHeight="1">
      <c r="A3" s="421" t="str">
        <f>+'1201 Outer TF'!B3</f>
        <v xml:space="preserve">Job Title: </v>
      </c>
      <c r="B3" s="273"/>
      <c r="C3" s="402"/>
      <c r="D3" s="422" t="str">
        <f>'Tab A Description'!B5</f>
        <v>Vacuum Vessel &amp; Support Structure</v>
      </c>
      <c r="E3" s="402"/>
      <c r="F3" s="273"/>
      <c r="G3" s="273"/>
      <c r="H3" s="402"/>
      <c r="I3" s="423"/>
      <c r="J3" s="402"/>
      <c r="K3" s="402"/>
      <c r="L3" s="402"/>
      <c r="M3" s="402"/>
      <c r="N3" s="402"/>
      <c r="O3" s="402"/>
      <c r="P3" s="402"/>
      <c r="Q3" s="402"/>
      <c r="R3" s="424"/>
    </row>
    <row r="4" spans="1:18" ht="18" customHeight="1">
      <c r="A4" s="421" t="str">
        <f>+'1201 Outer TF'!B4</f>
        <v xml:space="preserve">Job Manager: </v>
      </c>
      <c r="B4" s="273"/>
      <c r="C4" s="402"/>
      <c r="D4" s="422" t="str">
        <f>'Tab A Description'!B6</f>
        <v>D. Mangra &amp; M. Smith</v>
      </c>
      <c r="E4" s="402"/>
      <c r="F4" s="273"/>
      <c r="G4" s="273"/>
      <c r="H4" s="402"/>
      <c r="I4" s="423"/>
      <c r="J4" s="402"/>
      <c r="K4" s="402"/>
      <c r="L4" s="402"/>
      <c r="M4" s="402"/>
      <c r="N4" s="402"/>
      <c r="O4" s="402"/>
      <c r="P4" s="402"/>
      <c r="Q4" s="402"/>
      <c r="R4" s="424"/>
    </row>
    <row r="5" spans="1:18" ht="12.75">
      <c r="A5" s="276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24"/>
    </row>
    <row r="6" spans="1:20" ht="12.75">
      <c r="A6" s="425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81"/>
      <c r="S6" s="7"/>
      <c r="T6" s="7"/>
    </row>
    <row r="7" spans="1:18" ht="15.75">
      <c r="A7" s="426" t="s">
        <v>1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24"/>
    </row>
    <row r="8" spans="1:20" ht="25.5">
      <c r="A8" s="426"/>
      <c r="B8" s="402"/>
      <c r="C8" s="402"/>
      <c r="D8" s="427" t="s">
        <v>3</v>
      </c>
      <c r="E8" s="427" t="s">
        <v>4</v>
      </c>
      <c r="F8" s="427" t="s">
        <v>5</v>
      </c>
      <c r="G8" s="428" t="s">
        <v>8</v>
      </c>
      <c r="H8" s="429" t="s">
        <v>7</v>
      </c>
      <c r="I8" s="430"/>
      <c r="J8" s="430"/>
      <c r="K8" s="430"/>
      <c r="L8" s="430"/>
      <c r="M8" s="430"/>
      <c r="N8" s="430"/>
      <c r="O8" s="430"/>
      <c r="P8" s="430"/>
      <c r="Q8" s="430"/>
      <c r="R8" s="431"/>
      <c r="S8" s="2"/>
      <c r="T8" s="2"/>
    </row>
    <row r="9" spans="1:18" s="1" customFormat="1" ht="44.25" customHeight="1">
      <c r="A9" s="432"/>
      <c r="B9" s="407" t="s">
        <v>2</v>
      </c>
      <c r="C9" s="407"/>
      <c r="D9" s="62"/>
      <c r="E9" s="62" t="s">
        <v>260</v>
      </c>
      <c r="F9" s="62"/>
      <c r="G9" s="62"/>
      <c r="H9" s="852" t="s">
        <v>261</v>
      </c>
      <c r="I9" s="852"/>
      <c r="J9" s="852"/>
      <c r="K9" s="852"/>
      <c r="L9" s="852"/>
      <c r="M9" s="852"/>
      <c r="N9" s="852"/>
      <c r="O9" s="852"/>
      <c r="P9" s="852"/>
      <c r="Q9" s="852"/>
      <c r="R9" s="433"/>
    </row>
    <row r="10" spans="1:18" s="1" customFormat="1" ht="12.75">
      <c r="A10" s="432"/>
      <c r="B10" s="407"/>
      <c r="C10" s="407"/>
      <c r="D10" s="62"/>
      <c r="E10" s="62"/>
      <c r="F10" s="62"/>
      <c r="G10" s="434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33"/>
    </row>
    <row r="11" spans="1:18" s="1" customFormat="1" ht="44.25" customHeight="1">
      <c r="A11" s="432"/>
      <c r="B11" s="407" t="s">
        <v>6</v>
      </c>
      <c r="C11" s="407"/>
      <c r="D11" s="62"/>
      <c r="E11" s="62"/>
      <c r="F11" s="62" t="s">
        <v>260</v>
      </c>
      <c r="G11" s="62"/>
      <c r="H11" s="852" t="s">
        <v>262</v>
      </c>
      <c r="I11" s="852"/>
      <c r="J11" s="852"/>
      <c r="K11" s="852"/>
      <c r="L11" s="852"/>
      <c r="M11" s="852"/>
      <c r="N11" s="852"/>
      <c r="O11" s="852"/>
      <c r="P11" s="852"/>
      <c r="Q11" s="852"/>
      <c r="R11" s="433"/>
    </row>
    <row r="12" spans="1:18" ht="12.75">
      <c r="A12" s="276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24"/>
    </row>
    <row r="13" spans="1:20" ht="12.75">
      <c r="A13" s="425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81"/>
      <c r="S13" s="7"/>
      <c r="T13" s="7"/>
    </row>
    <row r="14" spans="1:18" s="4" customFormat="1" ht="12.75">
      <c r="A14" s="435" t="s">
        <v>15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436"/>
    </row>
    <row r="15" spans="1:18" s="52" customFormat="1" ht="12.75">
      <c r="A15" s="437"/>
      <c r="B15" s="438"/>
      <c r="C15" s="438"/>
      <c r="D15" s="438"/>
      <c r="E15" s="438"/>
      <c r="F15" s="439"/>
      <c r="G15" s="439"/>
      <c r="H15" s="438"/>
      <c r="I15" s="438"/>
      <c r="J15" s="438"/>
      <c r="K15" s="438"/>
      <c r="L15" s="438"/>
      <c r="M15" s="438"/>
      <c r="N15" s="855" t="s">
        <v>16</v>
      </c>
      <c r="O15" s="855"/>
      <c r="P15" s="440" t="s">
        <v>17</v>
      </c>
      <c r="Q15" s="441"/>
      <c r="R15" s="442"/>
    </row>
    <row r="16" spans="1:18" s="53" customFormat="1" ht="25.5">
      <c r="A16" s="443" t="s">
        <v>18</v>
      </c>
      <c r="B16" s="856" t="s">
        <v>19</v>
      </c>
      <c r="C16" s="856"/>
      <c r="D16" s="856"/>
      <c r="E16" s="856"/>
      <c r="F16" s="856"/>
      <c r="G16" s="63" t="s">
        <v>20</v>
      </c>
      <c r="H16" s="856" t="s">
        <v>21</v>
      </c>
      <c r="I16" s="856"/>
      <c r="J16" s="856"/>
      <c r="K16" s="856" t="s">
        <v>22</v>
      </c>
      <c r="L16" s="856"/>
      <c r="M16" s="856"/>
      <c r="N16" s="62" t="s">
        <v>55</v>
      </c>
      <c r="O16" s="62" t="s">
        <v>56</v>
      </c>
      <c r="P16" s="63" t="s">
        <v>57</v>
      </c>
      <c r="Q16" s="63" t="s">
        <v>58</v>
      </c>
      <c r="R16" s="444"/>
    </row>
    <row r="17" spans="1:18" s="55" customFormat="1" ht="12.75">
      <c r="A17" s="445">
        <v>1200</v>
      </c>
      <c r="B17" s="853" t="s">
        <v>269</v>
      </c>
      <c r="C17" s="853"/>
      <c r="D17" s="853"/>
      <c r="E17" s="853"/>
      <c r="F17" s="853"/>
      <c r="G17" s="54" t="s">
        <v>263</v>
      </c>
      <c r="H17" s="854" t="s">
        <v>264</v>
      </c>
      <c r="I17" s="854"/>
      <c r="J17" s="854"/>
      <c r="K17" s="854" t="s">
        <v>199</v>
      </c>
      <c r="L17" s="854"/>
      <c r="M17" s="854"/>
      <c r="R17" s="446"/>
    </row>
    <row r="18" spans="1:18" s="55" customFormat="1" ht="12.75">
      <c r="A18" s="445">
        <v>1200</v>
      </c>
      <c r="B18" s="853" t="s">
        <v>268</v>
      </c>
      <c r="C18" s="853"/>
      <c r="D18" s="853"/>
      <c r="E18" s="853"/>
      <c r="F18" s="853"/>
      <c r="G18" s="54" t="s">
        <v>263</v>
      </c>
      <c r="H18" s="854" t="s">
        <v>264</v>
      </c>
      <c r="I18" s="854"/>
      <c r="J18" s="854"/>
      <c r="K18" s="854" t="s">
        <v>199</v>
      </c>
      <c r="L18" s="854"/>
      <c r="M18" s="854"/>
      <c r="R18" s="446"/>
    </row>
    <row r="19" spans="1:18" ht="12.75">
      <c r="A19" s="276"/>
      <c r="B19" s="402"/>
      <c r="C19" s="402"/>
      <c r="D19" s="402"/>
      <c r="E19" s="447"/>
      <c r="F19" s="447"/>
      <c r="G19" s="447"/>
      <c r="H19" s="447"/>
      <c r="I19" s="402"/>
      <c r="J19" s="402"/>
      <c r="K19" s="402"/>
      <c r="L19" s="402"/>
      <c r="M19" s="402"/>
      <c r="N19" s="402"/>
      <c r="O19" s="402"/>
      <c r="P19" s="402"/>
      <c r="Q19" s="402"/>
      <c r="R19" s="424"/>
    </row>
    <row r="20" spans="1:18" s="1" customFormat="1" ht="12.75">
      <c r="A20" s="432"/>
      <c r="B20" s="407"/>
      <c r="C20" s="407"/>
      <c r="D20" s="407"/>
      <c r="E20" s="62"/>
      <c r="F20" s="62"/>
      <c r="G20" s="62"/>
      <c r="H20" s="62"/>
      <c r="I20" s="407"/>
      <c r="J20" s="407"/>
      <c r="K20" s="407"/>
      <c r="L20" s="407"/>
      <c r="M20" s="407"/>
      <c r="N20" s="407"/>
      <c r="O20" s="407"/>
      <c r="P20" s="407"/>
      <c r="Q20" s="407"/>
      <c r="R20" s="433"/>
    </row>
    <row r="21" spans="1:18" s="1" customFormat="1" ht="12.75">
      <c r="A21" s="448"/>
      <c r="B21" s="407"/>
      <c r="C21" s="407"/>
      <c r="D21" s="407"/>
      <c r="E21" s="62"/>
      <c r="F21" s="62"/>
      <c r="G21" s="62"/>
      <c r="H21" s="62"/>
      <c r="I21" s="407"/>
      <c r="J21" s="407"/>
      <c r="K21" s="407"/>
      <c r="L21" s="407"/>
      <c r="M21" s="407"/>
      <c r="N21" s="407"/>
      <c r="O21" s="407"/>
      <c r="P21" s="407"/>
      <c r="Q21" s="407"/>
      <c r="R21" s="433"/>
    </row>
    <row r="22" spans="1:18" s="1" customFormat="1" ht="12.75">
      <c r="A22" s="448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33"/>
    </row>
    <row r="23" spans="1:18" s="1" customFormat="1" ht="12.75">
      <c r="A23" s="432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33"/>
    </row>
    <row r="24" spans="1:18" s="1" customFormat="1" ht="13.5" thickBot="1">
      <c r="A24" s="449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6"/>
    </row>
    <row r="25" s="1" customFormat="1" ht="12.75"/>
    <row r="26" spans="5:9" ht="12.75">
      <c r="E26" s="3"/>
      <c r="F26" s="3"/>
      <c r="G26" s="3"/>
      <c r="H26" s="3"/>
      <c r="I26" s="3"/>
    </row>
    <row r="27" spans="5:9" ht="12.75">
      <c r="E27" s="3"/>
      <c r="F27" s="3"/>
      <c r="G27" s="3"/>
      <c r="H27" s="3"/>
      <c r="I27" s="3"/>
    </row>
    <row r="28" spans="1:9" ht="15">
      <c r="A28" s="231"/>
      <c r="B28" s="1"/>
      <c r="C28" s="1"/>
      <c r="E28" s="3"/>
      <c r="F28" s="3"/>
      <c r="G28" s="3"/>
      <c r="H28" s="3"/>
      <c r="I28" s="3"/>
    </row>
    <row r="29" spans="1:9" ht="15">
      <c r="A29" s="231"/>
      <c r="B29" s="20"/>
      <c r="C29" s="230"/>
      <c r="E29" s="3"/>
      <c r="F29" s="3"/>
      <c r="G29" s="3"/>
      <c r="H29" s="3"/>
      <c r="I29" s="3"/>
    </row>
    <row r="30" spans="1:9" ht="15">
      <c r="A30" s="231"/>
      <c r="B30" s="20"/>
      <c r="C30" s="230"/>
      <c r="E30" s="3"/>
      <c r="F30" s="3"/>
      <c r="G30" s="3"/>
      <c r="H30" s="3"/>
      <c r="I30" s="3"/>
    </row>
    <row r="31" spans="1:9" ht="15">
      <c r="A31" s="231"/>
      <c r="B31" s="20"/>
      <c r="C31" s="230"/>
      <c r="E31" s="3"/>
      <c r="F31" s="3"/>
      <c r="G31" s="3"/>
      <c r="H31" s="3"/>
      <c r="I31" s="3"/>
    </row>
    <row r="32" spans="1:9" ht="15">
      <c r="A32" s="231"/>
      <c r="B32" s="20"/>
      <c r="C32" s="230"/>
      <c r="E32" s="3"/>
      <c r="F32" s="3"/>
      <c r="G32" s="3"/>
      <c r="H32" s="3"/>
      <c r="I32" s="3"/>
    </row>
    <row r="33" spans="1:9" ht="15">
      <c r="A33" s="231"/>
      <c r="B33" s="20"/>
      <c r="E33" s="3"/>
      <c r="F33" s="3"/>
      <c r="G33" s="3"/>
      <c r="H33" s="3"/>
      <c r="I33" s="3"/>
    </row>
    <row r="34" spans="1:2" ht="15">
      <c r="A34" s="231"/>
      <c r="B34" s="20"/>
    </row>
    <row r="35" spans="1:2" ht="15">
      <c r="A35" s="231"/>
      <c r="B35" s="20"/>
    </row>
    <row r="36" spans="1:2" ht="15.75">
      <c r="A36" s="231"/>
      <c r="B36" s="20"/>
    </row>
    <row r="37" spans="1:2" ht="15.75">
      <c r="A37" s="231"/>
      <c r="B37" s="20"/>
    </row>
    <row r="38" spans="1:2" ht="15.75">
      <c r="A38" s="231"/>
      <c r="B38" s="20"/>
    </row>
    <row r="39" spans="1:2" ht="15.75">
      <c r="A39" s="231"/>
      <c r="B39" s="20"/>
    </row>
    <row r="40" spans="1:2" ht="15.75">
      <c r="A40" s="231"/>
      <c r="B40" s="20"/>
    </row>
    <row r="41" spans="1:2" ht="15.75">
      <c r="A41" s="231"/>
      <c r="B41" s="20"/>
    </row>
    <row r="42" spans="1:2" ht="15.75">
      <c r="A42" s="231"/>
      <c r="B42" s="20"/>
    </row>
    <row r="43" spans="1:2" ht="15.75">
      <c r="A43" s="231"/>
      <c r="B43" s="20"/>
    </row>
    <row r="44" spans="1:2" ht="15.75">
      <c r="A44" s="231"/>
      <c r="B44" s="20"/>
    </row>
    <row r="45" spans="1:2" ht="15.75">
      <c r="A45" s="231"/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</sheetData>
  <mergeCells count="12">
    <mergeCell ref="H9:Q9"/>
    <mergeCell ref="B17:F17"/>
    <mergeCell ref="H17:J17"/>
    <mergeCell ref="K17:M17"/>
    <mergeCell ref="B18:F18"/>
    <mergeCell ref="H11:Q11"/>
    <mergeCell ref="N15:O15"/>
    <mergeCell ref="B16:F16"/>
    <mergeCell ref="H16:J16"/>
    <mergeCell ref="K16:M16"/>
    <mergeCell ref="H18:J18"/>
    <mergeCell ref="K18:M18"/>
  </mergeCells>
  <printOptions gridLines="1"/>
  <pageMargins left="0.37" right="0.34" top="0.62" bottom="0.68" header="0.42" footer="0.5"/>
  <pageSetup fitToHeight="1" fitToWidth="1" horizontalDpi="600" verticalDpi="600" orientation="landscape" paperSize="17" scale="96" r:id="rId2"/>
  <headerFooter alignWithMargins="0">
    <oddFooter>&amp;L&amp;F&amp;C&amp;A    &amp;P of &amp;N&amp;R&amp;D  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workbookViewId="0" topLeftCell="A1">
      <selection activeCell="L29" sqref="L29"/>
    </sheetView>
  </sheetViews>
  <sheetFormatPr defaultColWidth="15.7109375" defaultRowHeight="18" customHeight="1"/>
  <cols>
    <col min="1" max="1" width="26.140625" style="660" customWidth="1"/>
    <col min="2" max="3" width="15.7109375" style="660" customWidth="1"/>
    <col min="4" max="4" width="32.28125" style="660" customWidth="1"/>
    <col min="5" max="5" width="43.00390625" style="660" customWidth="1"/>
    <col min="6" max="11" width="15.7109375" style="660" customWidth="1"/>
    <col min="12" max="16384" width="15.7109375" style="659" customWidth="1"/>
  </cols>
  <sheetData>
    <row r="1" spans="1:10" ht="18" customHeight="1" thickBot="1">
      <c r="A1" s="681" t="s">
        <v>9</v>
      </c>
      <c r="B1" s="681" t="s">
        <v>201</v>
      </c>
      <c r="C1" s="681" t="s">
        <v>202</v>
      </c>
      <c r="D1" s="681" t="s">
        <v>203</v>
      </c>
      <c r="E1" s="681" t="s">
        <v>204</v>
      </c>
      <c r="F1" s="681" t="s">
        <v>205</v>
      </c>
      <c r="G1" s="681" t="s">
        <v>206</v>
      </c>
      <c r="H1" s="681"/>
      <c r="I1" s="681" t="s">
        <v>207</v>
      </c>
      <c r="J1" s="681" t="s">
        <v>208</v>
      </c>
    </row>
    <row r="2" spans="1:11" ht="18" customHeight="1">
      <c r="A2" s="662">
        <v>1201</v>
      </c>
      <c r="B2" s="684"/>
      <c r="C2" s="684"/>
      <c r="D2" s="684"/>
      <c r="E2" s="684"/>
      <c r="F2" s="684"/>
      <c r="G2" s="684"/>
      <c r="H2" s="684"/>
      <c r="I2" s="684"/>
      <c r="J2" s="685"/>
      <c r="K2" s="661"/>
    </row>
    <row r="3" spans="1:11" ht="18" customHeight="1">
      <c r="A3" s="686" t="s">
        <v>209</v>
      </c>
      <c r="B3" s="658">
        <v>1</v>
      </c>
      <c r="C3" s="658">
        <v>1</v>
      </c>
      <c r="D3" s="658" t="s">
        <v>210</v>
      </c>
      <c r="E3" s="658" t="s">
        <v>211</v>
      </c>
      <c r="F3" s="658"/>
      <c r="G3" s="658">
        <v>1</v>
      </c>
      <c r="H3" s="658"/>
      <c r="I3" s="658"/>
      <c r="J3" s="687"/>
      <c r="K3" s="661"/>
    </row>
    <row r="4" spans="1:11" ht="18" customHeight="1">
      <c r="A4" s="686"/>
      <c r="B4" s="658"/>
      <c r="C4" s="658">
        <v>1</v>
      </c>
      <c r="D4" s="658" t="s">
        <v>212</v>
      </c>
      <c r="E4" s="658" t="s">
        <v>213</v>
      </c>
      <c r="F4" s="658">
        <v>3</v>
      </c>
      <c r="G4" s="658">
        <v>2</v>
      </c>
      <c r="H4" s="658"/>
      <c r="I4" s="658"/>
      <c r="J4" s="687"/>
      <c r="K4" s="661"/>
    </row>
    <row r="5" spans="1:11" ht="18" customHeight="1">
      <c r="A5" s="686"/>
      <c r="B5" s="658"/>
      <c r="C5" s="658"/>
      <c r="D5" s="658"/>
      <c r="E5" s="658" t="s">
        <v>214</v>
      </c>
      <c r="F5" s="658">
        <v>2</v>
      </c>
      <c r="G5" s="658">
        <v>2</v>
      </c>
      <c r="H5" s="658"/>
      <c r="I5" s="658"/>
      <c r="J5" s="687"/>
      <c r="K5" s="661"/>
    </row>
    <row r="6" spans="1:11" ht="18" customHeight="1">
      <c r="A6" s="686"/>
      <c r="B6" s="658"/>
      <c r="C6" s="658">
        <v>1</v>
      </c>
      <c r="D6" s="658" t="s">
        <v>215</v>
      </c>
      <c r="E6" s="658" t="s">
        <v>216</v>
      </c>
      <c r="F6" s="658">
        <v>6</v>
      </c>
      <c r="G6" s="658">
        <v>3</v>
      </c>
      <c r="H6" s="658"/>
      <c r="I6" s="658"/>
      <c r="J6" s="687"/>
      <c r="K6" s="661"/>
    </row>
    <row r="7" spans="1:11" ht="18" customHeight="1">
      <c r="A7" s="686"/>
      <c r="B7" s="658"/>
      <c r="C7" s="658"/>
      <c r="D7" s="658"/>
      <c r="E7" s="658" t="s">
        <v>217</v>
      </c>
      <c r="F7" s="658">
        <v>1</v>
      </c>
      <c r="G7" s="658"/>
      <c r="H7" s="658"/>
      <c r="I7" s="658"/>
      <c r="J7" s="687"/>
      <c r="K7" s="661"/>
    </row>
    <row r="8" spans="1:11" ht="18" customHeight="1">
      <c r="A8" s="686"/>
      <c r="B8" s="658"/>
      <c r="C8" s="658"/>
      <c r="D8" s="658"/>
      <c r="E8" s="658" t="s">
        <v>218</v>
      </c>
      <c r="F8" s="658">
        <v>7</v>
      </c>
      <c r="G8" s="658"/>
      <c r="H8" s="658"/>
      <c r="I8" s="658"/>
      <c r="J8" s="687"/>
      <c r="K8" s="661"/>
    </row>
    <row r="9" spans="1:11" ht="18" customHeight="1">
      <c r="A9" s="686"/>
      <c r="B9" s="658"/>
      <c r="C9" s="658"/>
      <c r="D9" s="658"/>
      <c r="E9" s="658" t="s">
        <v>219</v>
      </c>
      <c r="F9" s="658">
        <v>1</v>
      </c>
      <c r="G9" s="658"/>
      <c r="H9" s="658"/>
      <c r="I9" s="658"/>
      <c r="J9" s="687"/>
      <c r="K9" s="661"/>
    </row>
    <row r="10" spans="1:11" ht="18" customHeight="1">
      <c r="A10" s="686"/>
      <c r="B10" s="658"/>
      <c r="C10" s="658">
        <v>1</v>
      </c>
      <c r="D10" s="658" t="s">
        <v>220</v>
      </c>
      <c r="E10" s="658" t="s">
        <v>221</v>
      </c>
      <c r="F10" s="658">
        <v>3</v>
      </c>
      <c r="G10" s="658">
        <v>3</v>
      </c>
      <c r="H10" s="658"/>
      <c r="I10" s="658"/>
      <c r="J10" s="687"/>
      <c r="K10" s="661"/>
    </row>
    <row r="11" spans="1:11" ht="18" customHeight="1">
      <c r="A11" s="686"/>
      <c r="B11" s="658"/>
      <c r="C11" s="658"/>
      <c r="D11" s="658" t="s">
        <v>9</v>
      </c>
      <c r="E11" s="658" t="s">
        <v>222</v>
      </c>
      <c r="F11" s="658">
        <v>1</v>
      </c>
      <c r="G11" s="658">
        <v>1</v>
      </c>
      <c r="H11" s="658"/>
      <c r="I11" s="658"/>
      <c r="J11" s="687"/>
      <c r="K11" s="661"/>
    </row>
    <row r="12" spans="1:11" ht="18" customHeight="1">
      <c r="A12" s="686"/>
      <c r="B12" s="658">
        <v>1</v>
      </c>
      <c r="C12" s="658"/>
      <c r="D12" s="658" t="s">
        <v>223</v>
      </c>
      <c r="E12" s="658"/>
      <c r="F12" s="658"/>
      <c r="G12" s="658"/>
      <c r="H12" s="658"/>
      <c r="I12" s="658"/>
      <c r="J12" s="687"/>
      <c r="K12" s="661"/>
    </row>
    <row r="13" spans="1:11" ht="18" customHeight="1">
      <c r="A13" s="686"/>
      <c r="B13" s="658">
        <f>SUM(B3:B12)</f>
        <v>2</v>
      </c>
      <c r="C13" s="658">
        <v>1</v>
      </c>
      <c r="D13" s="658" t="s">
        <v>224</v>
      </c>
      <c r="E13" s="658"/>
      <c r="F13" s="658">
        <v>1</v>
      </c>
      <c r="G13" s="658">
        <v>1</v>
      </c>
      <c r="H13" s="658"/>
      <c r="I13" s="658"/>
      <c r="J13" s="687"/>
      <c r="K13" s="661"/>
    </row>
    <row r="14" spans="1:11" s="660" customFormat="1" ht="18" customHeight="1" thickBot="1">
      <c r="A14" s="663" t="s">
        <v>225</v>
      </c>
      <c r="B14" s="664">
        <f>SUM(B3:B13)</f>
        <v>4</v>
      </c>
      <c r="C14" s="664">
        <f>SUM(C3:C13)</f>
        <v>5</v>
      </c>
      <c r="D14" s="664"/>
      <c r="E14" s="664"/>
      <c r="F14" s="664">
        <f>SUM(F3:F13)</f>
        <v>25</v>
      </c>
      <c r="G14" s="664">
        <f>SUM(G3:G13)</f>
        <v>13</v>
      </c>
      <c r="H14" s="664"/>
      <c r="I14" s="664">
        <f>SUM(B14,C14,F14)</f>
        <v>34</v>
      </c>
      <c r="J14" s="721">
        <f>G14</f>
        <v>13</v>
      </c>
      <c r="K14" s="661"/>
    </row>
    <row r="15" spans="1:11" ht="18" customHeight="1">
      <c r="A15" s="665">
        <v>1202</v>
      </c>
      <c r="B15" s="688"/>
      <c r="C15" s="688"/>
      <c r="D15" s="688"/>
      <c r="E15" s="688"/>
      <c r="F15" s="688"/>
      <c r="G15" s="688"/>
      <c r="H15" s="688"/>
      <c r="I15" s="688"/>
      <c r="J15" s="689"/>
      <c r="K15" s="661"/>
    </row>
    <row r="16" spans="1:11" ht="18" customHeight="1">
      <c r="A16" s="690"/>
      <c r="B16" s="691"/>
      <c r="C16" s="691"/>
      <c r="D16" s="691"/>
      <c r="E16" s="691"/>
      <c r="F16" s="691"/>
      <c r="G16" s="691"/>
      <c r="H16" s="691"/>
      <c r="I16" s="691"/>
      <c r="J16" s="692"/>
      <c r="K16" s="661"/>
    </row>
    <row r="17" spans="1:11" ht="18" customHeight="1">
      <c r="A17" s="690" t="s">
        <v>226</v>
      </c>
      <c r="B17" s="691">
        <v>4</v>
      </c>
      <c r="C17" s="691"/>
      <c r="D17" s="691"/>
      <c r="E17" s="691" t="s">
        <v>227</v>
      </c>
      <c r="F17" s="691">
        <v>6</v>
      </c>
      <c r="G17" s="691">
        <v>4</v>
      </c>
      <c r="H17" s="691"/>
      <c r="I17" s="691"/>
      <c r="J17" s="692"/>
      <c r="K17" s="661"/>
    </row>
    <row r="18" spans="1:11" ht="18" customHeight="1">
      <c r="A18" s="690"/>
      <c r="B18" s="691"/>
      <c r="C18" s="691"/>
      <c r="D18" s="691"/>
      <c r="E18" s="691"/>
      <c r="F18" s="691"/>
      <c r="G18" s="691"/>
      <c r="H18" s="691"/>
      <c r="I18" s="691"/>
      <c r="J18" s="692"/>
      <c r="K18" s="661"/>
    </row>
    <row r="19" spans="1:11" s="660" customFormat="1" ht="18" customHeight="1" thickBot="1">
      <c r="A19" s="666" t="s">
        <v>225</v>
      </c>
      <c r="B19" s="667">
        <v>4</v>
      </c>
      <c r="C19" s="667"/>
      <c r="D19" s="667"/>
      <c r="E19" s="667"/>
      <c r="F19" s="667">
        <v>6</v>
      </c>
      <c r="G19" s="667">
        <v>4</v>
      </c>
      <c r="H19" s="667"/>
      <c r="I19" s="667">
        <f>SUM(B19,C19,F19)</f>
        <v>10</v>
      </c>
      <c r="J19" s="722">
        <f>G19</f>
        <v>4</v>
      </c>
      <c r="K19" s="661"/>
    </row>
    <row r="20" spans="1:10" ht="18" customHeight="1">
      <c r="A20" s="682">
        <v>1203</v>
      </c>
      <c r="B20" s="682"/>
      <c r="C20" s="682"/>
      <c r="D20" s="683"/>
      <c r="E20" s="682"/>
      <c r="F20" s="682"/>
      <c r="G20" s="682"/>
      <c r="H20" s="682"/>
      <c r="I20" s="682"/>
      <c r="J20" s="682"/>
    </row>
    <row r="21" spans="1:11" ht="18" customHeight="1" thickBot="1">
      <c r="A21" s="683" t="s">
        <v>225</v>
      </c>
      <c r="B21" s="683">
        <v>1</v>
      </c>
      <c r="C21" s="683"/>
      <c r="D21" s="683"/>
      <c r="E21" s="683"/>
      <c r="F21" s="683">
        <v>1</v>
      </c>
      <c r="G21" s="683">
        <v>2</v>
      </c>
      <c r="H21" s="683"/>
      <c r="I21" s="683">
        <f>SUM(B21:C21,F21)</f>
        <v>2</v>
      </c>
      <c r="J21" s="683">
        <f>G21</f>
        <v>2</v>
      </c>
      <c r="K21" s="661"/>
    </row>
    <row r="22" spans="1:11" ht="18" customHeight="1">
      <c r="A22" s="680">
        <v>1204</v>
      </c>
      <c r="B22" s="693"/>
      <c r="C22" s="693"/>
      <c r="D22" s="693"/>
      <c r="E22" s="693"/>
      <c r="F22" s="693"/>
      <c r="G22" s="693"/>
      <c r="H22" s="693"/>
      <c r="I22" s="693"/>
      <c r="J22" s="694"/>
      <c r="K22" s="661"/>
    </row>
    <row r="23" spans="1:11" ht="18" customHeight="1">
      <c r="A23" s="695"/>
      <c r="B23" s="696"/>
      <c r="C23" s="696"/>
      <c r="D23" s="696"/>
      <c r="E23" s="696"/>
      <c r="F23" s="696"/>
      <c r="G23" s="696"/>
      <c r="H23" s="696"/>
      <c r="I23" s="696"/>
      <c r="J23" s="697"/>
      <c r="K23" s="661"/>
    </row>
    <row r="24" spans="1:11" ht="18" customHeight="1">
      <c r="A24" s="695" t="s">
        <v>285</v>
      </c>
      <c r="B24" s="696"/>
      <c r="C24" s="696"/>
      <c r="D24" s="696"/>
      <c r="E24" s="696"/>
      <c r="F24" s="696"/>
      <c r="G24" s="696"/>
      <c r="H24" s="696"/>
      <c r="I24" s="696"/>
      <c r="J24" s="697"/>
      <c r="K24" s="661"/>
    </row>
    <row r="25" spans="1:11" ht="18" customHeight="1">
      <c r="A25" s="695" t="s">
        <v>258</v>
      </c>
      <c r="B25" s="696">
        <v>2</v>
      </c>
      <c r="C25" s="696"/>
      <c r="D25" s="696" t="s">
        <v>259</v>
      </c>
      <c r="E25" s="696"/>
      <c r="F25" s="696"/>
      <c r="G25" s="696">
        <v>2</v>
      </c>
      <c r="H25" s="696"/>
      <c r="I25" s="696"/>
      <c r="J25" s="697"/>
      <c r="K25" s="661"/>
    </row>
    <row r="26" spans="1:11" ht="18" customHeight="1" thickBot="1">
      <c r="A26" s="698" t="s">
        <v>225</v>
      </c>
      <c r="B26" s="699">
        <f>SUM(B24:B25)</f>
        <v>2</v>
      </c>
      <c r="C26" s="699">
        <f>SUM(C24:C25)</f>
        <v>0</v>
      </c>
      <c r="D26" s="699"/>
      <c r="E26" s="699"/>
      <c r="F26" s="699">
        <f>SUM(F24:F25)</f>
        <v>0</v>
      </c>
      <c r="G26" s="699">
        <f>SUM(G24:G25)</f>
        <v>2</v>
      </c>
      <c r="H26" s="699"/>
      <c r="I26" s="699">
        <f>SUM(B26:C26,F26)</f>
        <v>2</v>
      </c>
      <c r="J26" s="700">
        <f>G26</f>
        <v>2</v>
      </c>
      <c r="K26" s="661"/>
    </row>
    <row r="27" spans="1:11" ht="18" customHeight="1">
      <c r="A27" s="671">
        <v>1205</v>
      </c>
      <c r="B27" s="701"/>
      <c r="C27" s="701"/>
      <c r="D27" s="701"/>
      <c r="E27" s="701"/>
      <c r="F27" s="701"/>
      <c r="G27" s="701"/>
      <c r="H27" s="701"/>
      <c r="I27" s="701"/>
      <c r="J27" s="702"/>
      <c r="K27" s="661"/>
    </row>
    <row r="28" spans="1:11" ht="18" customHeight="1">
      <c r="A28" s="703"/>
      <c r="B28" s="704"/>
      <c r="C28" s="704"/>
      <c r="D28" s="704"/>
      <c r="E28" s="704"/>
      <c r="F28" s="704"/>
      <c r="G28" s="704"/>
      <c r="H28" s="704"/>
      <c r="I28" s="704"/>
      <c r="J28" s="705"/>
      <c r="K28" s="661"/>
    </row>
    <row r="29" spans="1:11" ht="18" customHeight="1">
      <c r="A29" s="703" t="s">
        <v>240</v>
      </c>
      <c r="B29" s="704"/>
      <c r="C29" s="704"/>
      <c r="D29" s="704" t="s">
        <v>241</v>
      </c>
      <c r="E29" s="704"/>
      <c r="F29" s="704"/>
      <c r="G29" s="704"/>
      <c r="H29" s="704"/>
      <c r="I29" s="704"/>
      <c r="J29" s="705"/>
      <c r="K29" s="661"/>
    </row>
    <row r="30" spans="1:11" s="660" customFormat="1" ht="18" customHeight="1">
      <c r="A30" s="703" t="s">
        <v>242</v>
      </c>
      <c r="B30" s="704"/>
      <c r="C30" s="704"/>
      <c r="D30" s="704"/>
      <c r="E30" s="704" t="s">
        <v>243</v>
      </c>
      <c r="F30" s="704"/>
      <c r="G30" s="704"/>
      <c r="H30" s="704"/>
      <c r="I30" s="704"/>
      <c r="J30" s="705"/>
      <c r="K30" s="661"/>
    </row>
    <row r="31" spans="1:10" ht="18" customHeight="1">
      <c r="A31" s="703" t="s">
        <v>244</v>
      </c>
      <c r="B31" s="704"/>
      <c r="C31" s="704"/>
      <c r="D31" s="704" t="s">
        <v>245</v>
      </c>
      <c r="E31" s="704"/>
      <c r="F31" s="704"/>
      <c r="G31" s="704"/>
      <c r="H31" s="704"/>
      <c r="I31" s="704"/>
      <c r="J31" s="705"/>
    </row>
    <row r="32" spans="1:11" ht="18" customHeight="1">
      <c r="A32" s="703" t="s">
        <v>246</v>
      </c>
      <c r="B32" s="704"/>
      <c r="C32" s="704"/>
      <c r="D32" s="704" t="s">
        <v>247</v>
      </c>
      <c r="E32" s="704"/>
      <c r="F32" s="704"/>
      <c r="G32" s="704"/>
      <c r="H32" s="704"/>
      <c r="I32" s="704"/>
      <c r="J32" s="705"/>
      <c r="K32" s="661"/>
    </row>
    <row r="33" spans="1:11" ht="18" customHeight="1">
      <c r="A33" s="703"/>
      <c r="B33" s="704"/>
      <c r="C33" s="704"/>
      <c r="D33" s="704" t="s">
        <v>248</v>
      </c>
      <c r="E33" s="704"/>
      <c r="F33" s="704"/>
      <c r="G33" s="704"/>
      <c r="H33" s="704"/>
      <c r="I33" s="704"/>
      <c r="J33" s="705"/>
      <c r="K33" s="661"/>
    </row>
    <row r="34" spans="1:11" ht="18" customHeight="1">
      <c r="A34" s="703"/>
      <c r="B34" s="704"/>
      <c r="C34" s="704"/>
      <c r="D34" s="704" t="s">
        <v>249</v>
      </c>
      <c r="E34" s="704"/>
      <c r="F34" s="704"/>
      <c r="G34" s="704"/>
      <c r="H34" s="704"/>
      <c r="I34" s="704"/>
      <c r="J34" s="705"/>
      <c r="K34" s="661"/>
    </row>
    <row r="35" spans="1:11" ht="18" customHeight="1">
      <c r="A35" s="703"/>
      <c r="B35" s="704"/>
      <c r="C35" s="704"/>
      <c r="D35" s="704" t="s">
        <v>250</v>
      </c>
      <c r="E35" s="704"/>
      <c r="F35" s="704"/>
      <c r="G35" s="704"/>
      <c r="H35" s="704"/>
      <c r="I35" s="704"/>
      <c r="J35" s="705"/>
      <c r="K35" s="661"/>
    </row>
    <row r="36" spans="1:11" ht="18" customHeight="1">
      <c r="A36" s="703"/>
      <c r="B36" s="704"/>
      <c r="C36" s="704"/>
      <c r="D36" s="704"/>
      <c r="E36" s="704"/>
      <c r="F36" s="704"/>
      <c r="G36" s="704"/>
      <c r="H36" s="704"/>
      <c r="I36" s="704"/>
      <c r="J36" s="705"/>
      <c r="K36" s="661"/>
    </row>
    <row r="37" spans="1:11" ht="18" customHeight="1" thickBot="1">
      <c r="A37" s="672" t="s">
        <v>225</v>
      </c>
      <c r="B37" s="673"/>
      <c r="C37" s="673"/>
      <c r="D37" s="673"/>
      <c r="E37" s="673"/>
      <c r="F37" s="673"/>
      <c r="G37" s="673"/>
      <c r="H37" s="673"/>
      <c r="I37" s="673">
        <v>30</v>
      </c>
      <c r="J37" s="723">
        <v>22</v>
      </c>
      <c r="K37" s="661"/>
    </row>
    <row r="38" spans="1:11" ht="18" customHeight="1">
      <c r="A38" s="674">
        <v>1206</v>
      </c>
      <c r="B38" s="706"/>
      <c r="C38" s="706"/>
      <c r="D38" s="706"/>
      <c r="E38" s="706"/>
      <c r="F38" s="706"/>
      <c r="G38" s="706"/>
      <c r="H38" s="706"/>
      <c r="I38" s="706"/>
      <c r="J38" s="707"/>
      <c r="K38" s="661"/>
    </row>
    <row r="39" spans="1:11" ht="18" customHeight="1">
      <c r="A39" s="708"/>
      <c r="B39" s="709"/>
      <c r="C39" s="709"/>
      <c r="D39" s="709"/>
      <c r="E39" s="709"/>
      <c r="F39" s="709"/>
      <c r="G39" s="709"/>
      <c r="H39" s="709"/>
      <c r="I39" s="709"/>
      <c r="J39" s="710"/>
      <c r="K39" s="661"/>
    </row>
    <row r="40" spans="1:11" ht="18" customHeight="1">
      <c r="A40" s="708" t="s">
        <v>251</v>
      </c>
      <c r="B40" s="709"/>
      <c r="C40" s="709">
        <v>1</v>
      </c>
      <c r="D40" s="709" t="s">
        <v>252</v>
      </c>
      <c r="E40" s="709"/>
      <c r="F40" s="709">
        <v>4</v>
      </c>
      <c r="G40" s="709">
        <v>1</v>
      </c>
      <c r="H40" s="709"/>
      <c r="I40" s="709"/>
      <c r="J40" s="710"/>
      <c r="K40" s="661"/>
    </row>
    <row r="41" spans="1:11" s="660" customFormat="1" ht="18" customHeight="1">
      <c r="A41" s="708"/>
      <c r="B41" s="709"/>
      <c r="C41" s="709">
        <v>1</v>
      </c>
      <c r="D41" s="709" t="s">
        <v>253</v>
      </c>
      <c r="E41" s="709"/>
      <c r="F41" s="709">
        <v>5</v>
      </c>
      <c r="G41" s="709">
        <v>1</v>
      </c>
      <c r="H41" s="709"/>
      <c r="I41" s="709"/>
      <c r="J41" s="710"/>
      <c r="K41" s="661"/>
    </row>
    <row r="42" spans="1:10" ht="18" customHeight="1">
      <c r="A42" s="708"/>
      <c r="B42" s="709"/>
      <c r="C42" s="709"/>
      <c r="D42" s="709" t="s">
        <v>254</v>
      </c>
      <c r="E42" s="709"/>
      <c r="F42" s="709">
        <v>1</v>
      </c>
      <c r="G42" s="709">
        <v>1</v>
      </c>
      <c r="H42" s="709"/>
      <c r="I42" s="709"/>
      <c r="J42" s="710"/>
    </row>
    <row r="43" spans="1:11" ht="18" customHeight="1">
      <c r="A43" s="708"/>
      <c r="B43" s="709"/>
      <c r="C43" s="709"/>
      <c r="D43" s="709" t="s">
        <v>233</v>
      </c>
      <c r="E43" s="709"/>
      <c r="F43" s="709"/>
      <c r="G43" s="709"/>
      <c r="H43" s="709"/>
      <c r="I43" s="709"/>
      <c r="J43" s="710"/>
      <c r="K43" s="661"/>
    </row>
    <row r="44" spans="1:11" ht="18" customHeight="1">
      <c r="A44" s="708"/>
      <c r="B44" s="709">
        <v>1</v>
      </c>
      <c r="C44" s="709"/>
      <c r="D44" s="709" t="s">
        <v>255</v>
      </c>
      <c r="E44" s="709"/>
      <c r="F44" s="709"/>
      <c r="G44" s="709">
        <v>1</v>
      </c>
      <c r="H44" s="709"/>
      <c r="I44" s="709"/>
      <c r="J44" s="710"/>
      <c r="K44" s="661"/>
    </row>
    <row r="45" spans="1:11" ht="18" customHeight="1">
      <c r="A45" s="708"/>
      <c r="B45" s="709"/>
      <c r="C45" s="709"/>
      <c r="D45" s="709" t="s">
        <v>248</v>
      </c>
      <c r="E45" s="709"/>
      <c r="F45" s="709">
        <v>3</v>
      </c>
      <c r="G45" s="709">
        <v>3</v>
      </c>
      <c r="H45" s="709"/>
      <c r="I45" s="709"/>
      <c r="J45" s="710"/>
      <c r="K45" s="661"/>
    </row>
    <row r="46" spans="1:11" ht="18" customHeight="1">
      <c r="A46" s="708"/>
      <c r="B46" s="709"/>
      <c r="C46" s="709">
        <v>1</v>
      </c>
      <c r="D46" s="709" t="s">
        <v>256</v>
      </c>
      <c r="E46" s="709"/>
      <c r="F46" s="709">
        <v>2</v>
      </c>
      <c r="G46" s="709">
        <v>1</v>
      </c>
      <c r="H46" s="709"/>
      <c r="I46" s="709"/>
      <c r="J46" s="710"/>
      <c r="K46" s="661"/>
    </row>
    <row r="47" spans="1:11" ht="18" customHeight="1">
      <c r="A47" s="708"/>
      <c r="B47" s="709"/>
      <c r="C47" s="709"/>
      <c r="D47" s="709"/>
      <c r="E47" s="709"/>
      <c r="F47" s="709"/>
      <c r="G47" s="709"/>
      <c r="H47" s="709"/>
      <c r="I47" s="709"/>
      <c r="J47" s="710"/>
      <c r="K47" s="661"/>
    </row>
    <row r="48" spans="1:11" ht="18" customHeight="1" thickBot="1">
      <c r="A48" s="675" t="s">
        <v>225</v>
      </c>
      <c r="B48" s="676">
        <v>1</v>
      </c>
      <c r="C48" s="676">
        <v>3</v>
      </c>
      <c r="D48" s="676"/>
      <c r="E48" s="676"/>
      <c r="F48" s="676">
        <v>15</v>
      </c>
      <c r="G48" s="676">
        <v>8</v>
      </c>
      <c r="H48" s="676"/>
      <c r="I48" s="676">
        <f>SUM(B48:C48,F48)</f>
        <v>19</v>
      </c>
      <c r="J48" s="724">
        <v>8</v>
      </c>
      <c r="K48" s="661"/>
    </row>
    <row r="49" spans="1:11" ht="18" customHeight="1">
      <c r="A49" s="677">
        <v>1207</v>
      </c>
      <c r="B49" s="711"/>
      <c r="C49" s="711"/>
      <c r="D49" s="711"/>
      <c r="E49" s="711"/>
      <c r="F49" s="711"/>
      <c r="G49" s="711"/>
      <c r="H49" s="711"/>
      <c r="I49" s="711"/>
      <c r="J49" s="712"/>
      <c r="K49" s="661"/>
    </row>
    <row r="50" spans="1:11" ht="18" customHeight="1">
      <c r="A50" s="713"/>
      <c r="B50" s="714"/>
      <c r="C50" s="714"/>
      <c r="D50" s="714"/>
      <c r="E50" s="714"/>
      <c r="F50" s="714"/>
      <c r="G50" s="714"/>
      <c r="H50" s="714"/>
      <c r="I50" s="714"/>
      <c r="J50" s="715"/>
      <c r="K50" s="661"/>
    </row>
    <row r="51" spans="1:11" ht="18" customHeight="1">
      <c r="A51" s="713" t="s">
        <v>257</v>
      </c>
      <c r="B51" s="714">
        <v>1</v>
      </c>
      <c r="C51" s="714"/>
      <c r="D51" s="714" t="s">
        <v>201</v>
      </c>
      <c r="E51" s="714"/>
      <c r="F51" s="714"/>
      <c r="G51" s="714"/>
      <c r="H51" s="714"/>
      <c r="I51" s="714"/>
      <c r="J51" s="715"/>
      <c r="K51" s="661"/>
    </row>
    <row r="52" spans="1:11" ht="18" customHeight="1">
      <c r="A52" s="713"/>
      <c r="B52" s="714"/>
      <c r="C52" s="714"/>
      <c r="D52" s="714" t="s">
        <v>231</v>
      </c>
      <c r="E52" s="714"/>
      <c r="F52" s="714">
        <v>1</v>
      </c>
      <c r="G52" s="714">
        <v>1</v>
      </c>
      <c r="H52" s="714"/>
      <c r="I52" s="714"/>
      <c r="J52" s="715"/>
      <c r="K52" s="661"/>
    </row>
    <row r="53" spans="1:11" s="660" customFormat="1" ht="18" customHeight="1">
      <c r="A53" s="713"/>
      <c r="B53" s="714"/>
      <c r="C53" s="714"/>
      <c r="D53" s="714" t="s">
        <v>303</v>
      </c>
      <c r="E53" s="714"/>
      <c r="F53" s="714">
        <v>1</v>
      </c>
      <c r="G53" s="714">
        <v>1</v>
      </c>
      <c r="H53" s="714"/>
      <c r="I53" s="714"/>
      <c r="J53" s="715"/>
      <c r="K53" s="661"/>
    </row>
    <row r="54" spans="1:10" ht="18" customHeight="1">
      <c r="A54" s="713"/>
      <c r="B54" s="714"/>
      <c r="C54" s="714"/>
      <c r="D54" s="714"/>
      <c r="E54" s="714"/>
      <c r="F54" s="714"/>
      <c r="G54" s="714"/>
      <c r="H54" s="714"/>
      <c r="I54" s="714"/>
      <c r="J54" s="715"/>
    </row>
    <row r="55" spans="1:11" ht="18" customHeight="1" thickBot="1">
      <c r="A55" s="678" t="s">
        <v>225</v>
      </c>
      <c r="B55" s="679">
        <v>1</v>
      </c>
      <c r="C55" s="679" t="s">
        <v>9</v>
      </c>
      <c r="D55" s="679"/>
      <c r="E55" s="679"/>
      <c r="F55" s="679">
        <v>2</v>
      </c>
      <c r="G55" s="679">
        <v>2</v>
      </c>
      <c r="H55" s="679"/>
      <c r="I55" s="679">
        <v>3</v>
      </c>
      <c r="J55" s="725">
        <v>2</v>
      </c>
      <c r="K55" s="661"/>
    </row>
    <row r="56" spans="1:11" ht="18" customHeight="1">
      <c r="A56" s="668">
        <v>1208</v>
      </c>
      <c r="B56" s="716"/>
      <c r="C56" s="716"/>
      <c r="D56" s="716"/>
      <c r="E56" s="716"/>
      <c r="F56" s="716"/>
      <c r="G56" s="716"/>
      <c r="H56" s="716"/>
      <c r="I56" s="716"/>
      <c r="J56" s="717"/>
      <c r="K56" s="661"/>
    </row>
    <row r="57" spans="1:11" ht="18" customHeight="1">
      <c r="A57" s="718"/>
      <c r="B57" s="719"/>
      <c r="C57" s="719"/>
      <c r="D57" s="719"/>
      <c r="E57" s="719"/>
      <c r="F57" s="719"/>
      <c r="G57" s="719"/>
      <c r="H57" s="719"/>
      <c r="I57" s="719"/>
      <c r="J57" s="720"/>
      <c r="K57" s="661"/>
    </row>
    <row r="58" spans="1:11" ht="18" customHeight="1">
      <c r="A58" s="718" t="s">
        <v>228</v>
      </c>
      <c r="B58" s="719">
        <v>1</v>
      </c>
      <c r="C58" s="719"/>
      <c r="D58" s="719" t="s">
        <v>229</v>
      </c>
      <c r="E58" s="719"/>
      <c r="F58" s="719"/>
      <c r="G58" s="719">
        <v>1</v>
      </c>
      <c r="H58" s="719"/>
      <c r="I58" s="719"/>
      <c r="J58" s="720"/>
      <c r="K58" s="661"/>
    </row>
    <row r="59" spans="1:11" ht="18" customHeight="1">
      <c r="A59" s="718"/>
      <c r="B59" s="719">
        <v>1</v>
      </c>
      <c r="C59" s="719">
        <v>2</v>
      </c>
      <c r="D59" s="719" t="s">
        <v>230</v>
      </c>
      <c r="E59" s="719" t="s">
        <v>231</v>
      </c>
      <c r="F59" s="719">
        <v>8</v>
      </c>
      <c r="G59" s="719">
        <v>3</v>
      </c>
      <c r="H59" s="719"/>
      <c r="I59" s="719"/>
      <c r="J59" s="720"/>
      <c r="K59" s="661"/>
    </row>
    <row r="60" spans="1:11" s="660" customFormat="1" ht="18" customHeight="1">
      <c r="A60" s="718"/>
      <c r="B60" s="719"/>
      <c r="C60" s="719"/>
      <c r="D60" s="719" t="s">
        <v>232</v>
      </c>
      <c r="E60" s="719" t="s">
        <v>233</v>
      </c>
      <c r="F60" s="719">
        <v>4</v>
      </c>
      <c r="G60" s="719">
        <v>2</v>
      </c>
      <c r="H60" s="719"/>
      <c r="I60" s="719"/>
      <c r="J60" s="720"/>
      <c r="K60" s="661"/>
    </row>
    <row r="61" spans="1:10" ht="18" customHeight="1">
      <c r="A61" s="718"/>
      <c r="B61" s="719"/>
      <c r="C61" s="719">
        <v>2</v>
      </c>
      <c r="D61" s="719" t="s">
        <v>234</v>
      </c>
      <c r="E61" s="719" t="s">
        <v>9</v>
      </c>
      <c r="F61" s="719">
        <v>6</v>
      </c>
      <c r="G61" s="719">
        <v>8</v>
      </c>
      <c r="H61" s="719"/>
      <c r="I61" s="719"/>
      <c r="J61" s="720"/>
    </row>
    <row r="62" spans="1:11" ht="18" customHeight="1">
      <c r="A62" s="718"/>
      <c r="B62" s="719"/>
      <c r="C62" s="719">
        <v>2</v>
      </c>
      <c r="D62" s="719"/>
      <c r="E62" s="719" t="s">
        <v>235</v>
      </c>
      <c r="F62" s="719">
        <v>6</v>
      </c>
      <c r="G62" s="719">
        <v>2</v>
      </c>
      <c r="H62" s="719"/>
      <c r="I62" s="719"/>
      <c r="J62" s="720"/>
      <c r="K62" s="661"/>
    </row>
    <row r="63" spans="1:11" ht="18" customHeight="1">
      <c r="A63" s="718"/>
      <c r="B63" s="719"/>
      <c r="C63" s="719">
        <v>1</v>
      </c>
      <c r="D63" s="719"/>
      <c r="E63" s="719" t="s">
        <v>236</v>
      </c>
      <c r="F63" s="719">
        <v>3</v>
      </c>
      <c r="G63" s="719">
        <v>1</v>
      </c>
      <c r="H63" s="719"/>
      <c r="I63" s="719"/>
      <c r="J63" s="720"/>
      <c r="K63" s="661"/>
    </row>
    <row r="64" spans="1:11" ht="18" customHeight="1">
      <c r="A64" s="718"/>
      <c r="B64" s="719"/>
      <c r="C64" s="719"/>
      <c r="D64" s="719"/>
      <c r="E64" s="719" t="s">
        <v>237</v>
      </c>
      <c r="F64" s="719">
        <v>1</v>
      </c>
      <c r="G64" s="719">
        <v>1</v>
      </c>
      <c r="H64" s="719"/>
      <c r="I64" s="719"/>
      <c r="J64" s="720"/>
      <c r="K64" s="661"/>
    </row>
    <row r="65" spans="1:11" ht="18" customHeight="1">
      <c r="A65" s="718"/>
      <c r="B65" s="719"/>
      <c r="C65" s="719">
        <v>1</v>
      </c>
      <c r="D65" s="719" t="s">
        <v>238</v>
      </c>
      <c r="E65" s="719"/>
      <c r="F65" s="719">
        <v>3</v>
      </c>
      <c r="G65" s="719">
        <v>4</v>
      </c>
      <c r="H65" s="719"/>
      <c r="I65" s="719"/>
      <c r="J65" s="720"/>
      <c r="K65" s="661"/>
    </row>
    <row r="66" spans="1:10" ht="18" customHeight="1">
      <c r="A66" s="718"/>
      <c r="B66" s="719">
        <v>1</v>
      </c>
      <c r="C66" s="719"/>
      <c r="D66" s="719" t="s">
        <v>239</v>
      </c>
      <c r="E66" s="719"/>
      <c r="F66" s="719"/>
      <c r="G66" s="719">
        <v>1</v>
      </c>
      <c r="H66" s="719"/>
      <c r="I66" s="719"/>
      <c r="J66" s="720"/>
    </row>
    <row r="67" spans="1:10" ht="18" customHeight="1" thickBot="1">
      <c r="A67" s="669" t="s">
        <v>225</v>
      </c>
      <c r="B67" s="670">
        <v>3</v>
      </c>
      <c r="C67" s="670">
        <v>8</v>
      </c>
      <c r="D67" s="670"/>
      <c r="E67" s="670"/>
      <c r="F67" s="670">
        <v>31</v>
      </c>
      <c r="G67" s="670">
        <v>23</v>
      </c>
      <c r="H67" s="670"/>
      <c r="I67" s="670">
        <f>SUM(B67:C67,F67)</f>
        <v>42</v>
      </c>
      <c r="J67" s="726">
        <f>G67</f>
        <v>23</v>
      </c>
    </row>
  </sheetData>
  <printOptions horizontalCentered="1"/>
  <pageMargins left="0.21" right="0.21" top="0.21" bottom="0.22" header="0.19" footer="0.21"/>
  <pageSetup fitToHeight="1" fitToWidth="1" horizontalDpi="600" verticalDpi="600" orientation="portrait" paperSize="17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53:F58"/>
  <sheetViews>
    <sheetView workbookViewId="0" topLeftCell="A1">
      <selection activeCell="I2" sqref="I2"/>
    </sheetView>
  </sheetViews>
  <sheetFormatPr defaultColWidth="9.140625" defaultRowHeight="12.75"/>
  <cols>
    <col min="1" max="1" width="16.421875" style="0" customWidth="1"/>
    <col min="2" max="2" width="15.00390625" style="0" customWidth="1"/>
  </cols>
  <sheetData>
    <row r="53" spans="2:6" ht="12.75">
      <c r="B53" s="3"/>
      <c r="C53" s="3"/>
      <c r="D53" s="3"/>
      <c r="E53" s="727"/>
      <c r="F53" s="727"/>
    </row>
    <row r="54" spans="2:6" ht="12.75">
      <c r="B54" s="3"/>
      <c r="C54" s="3"/>
      <c r="D54" s="3"/>
      <c r="E54" s="727"/>
      <c r="F54" s="727"/>
    </row>
    <row r="55" spans="2:6" ht="12.75">
      <c r="B55" s="3"/>
      <c r="C55" s="3"/>
      <c r="D55" s="3"/>
      <c r="E55" s="727"/>
      <c r="F55" s="727"/>
    </row>
    <row r="56" spans="2:6" ht="12.75">
      <c r="B56" s="3"/>
      <c r="C56" s="3"/>
      <c r="D56" s="3"/>
      <c r="E56" s="727"/>
      <c r="F56" s="727"/>
    </row>
    <row r="57" spans="2:6" ht="12.75">
      <c r="B57" s="3"/>
      <c r="C57" s="3"/>
      <c r="D57" s="3"/>
      <c r="E57" s="727"/>
      <c r="F57" s="727"/>
    </row>
    <row r="58" spans="2:4" ht="12.75">
      <c r="B58" s="3"/>
      <c r="C58" s="3"/>
      <c r="D58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H13">
      <selection activeCell="K47" sqref="K47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6.8515625" style="0" customWidth="1"/>
    <col min="4" max="4" width="39.421875" style="0" customWidth="1"/>
    <col min="5" max="5" width="10.8515625" style="0" customWidth="1"/>
    <col min="6" max="6" width="12.140625" style="135" customWidth="1"/>
    <col min="7" max="10" width="4.8515625" style="151" customWidth="1"/>
    <col min="11" max="11" width="12.57421875" style="151" customWidth="1"/>
    <col min="12" max="12" width="11.140625" style="0" customWidth="1"/>
    <col min="13" max="13" width="13.57421875" style="0" customWidth="1"/>
    <col min="14" max="18" width="1.28515625" style="0" customWidth="1"/>
    <col min="19" max="19" width="4.7109375" style="0" customWidth="1"/>
    <col min="20" max="24" width="4.57421875" style="33" customWidth="1"/>
    <col min="25" max="25" width="4.57421875" style="0" customWidth="1"/>
    <col min="26" max="26" width="6.8515625" style="0" customWidth="1"/>
    <col min="27" max="30" width="4.57421875" style="0" customWidth="1"/>
    <col min="31" max="31" width="7.00390625" style="0" customWidth="1"/>
    <col min="32" max="38" width="4.57421875" style="0" customWidth="1"/>
    <col min="39" max="39" width="2.140625" style="0" customWidth="1"/>
    <col min="40" max="40" width="15.00390625" style="0" hidden="1" customWidth="1"/>
    <col min="41" max="41" width="6.7109375" style="0" customWidth="1"/>
    <col min="42" max="42" width="12.8515625" style="3" customWidth="1"/>
    <col min="43" max="90" width="4.140625" style="0" hidden="1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4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  <c r="AP2" s="644"/>
    </row>
    <row r="3" spans="2:4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  <c r="AP3" s="644"/>
    </row>
    <row r="4" spans="2:4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  <c r="AP4" s="644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P6" s="360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42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85"/>
      <c r="AK7" s="85"/>
      <c r="AL7" s="85"/>
      <c r="AM7" s="21"/>
      <c r="AP7" s="360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462" t="s">
        <v>271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463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381"/>
      <c r="N9" s="169"/>
      <c r="O9" s="169"/>
      <c r="P9" s="169"/>
      <c r="Q9" s="169"/>
      <c r="R9" s="169"/>
      <c r="S9" s="98"/>
      <c r="T9" s="228">
        <v>1.18</v>
      </c>
      <c r="U9" s="228">
        <v>1.18</v>
      </c>
      <c r="V9" s="228">
        <v>1.63</v>
      </c>
      <c r="W9" s="228">
        <v>1.1</v>
      </c>
      <c r="X9" s="228">
        <v>0.177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465">
        <v>1</v>
      </c>
      <c r="B10" s="466"/>
      <c r="C10" s="467"/>
      <c r="D10" s="466"/>
      <c r="E10" s="468"/>
      <c r="F10" s="469"/>
      <c r="G10" s="470"/>
      <c r="H10" s="470"/>
      <c r="I10" s="470"/>
      <c r="J10" s="470"/>
      <c r="K10" s="471"/>
      <c r="L10" s="472" t="str">
        <f>IF(F10="","",MAX(N10:R10))</f>
        <v/>
      </c>
      <c r="M10" s="473" t="str">
        <f>IF(F10="","",+L10+(F10*7/5))</f>
        <v/>
      </c>
      <c r="N10" s="474">
        <f ca="1">IF(K10="",NOW(),K10)</f>
        <v>40471.37188634259</v>
      </c>
      <c r="O10" s="475">
        <f aca="true" t="shared" si="0" ref="O10:R11">IF(G10="",NOW(),VLOOKUP(G10,$A$10:$M$152,13))</f>
        <v>40471.37188634259</v>
      </c>
      <c r="P10" s="475">
        <f ca="1" t="shared" si="0"/>
        <v>40471.37188634259</v>
      </c>
      <c r="Q10" s="475">
        <f ca="1" t="shared" si="0"/>
        <v>40471.37188634259</v>
      </c>
      <c r="R10" s="475">
        <f ca="1" t="shared" si="0"/>
        <v>40471.37188634259</v>
      </c>
      <c r="S10" s="466"/>
      <c r="T10" s="476"/>
      <c r="U10" s="476"/>
      <c r="V10" s="476"/>
      <c r="W10" s="476"/>
      <c r="X10" s="477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9"/>
      <c r="AN10" s="480"/>
      <c r="AO10" s="640"/>
      <c r="AP10" s="646"/>
      <c r="AQ10" s="464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481">
        <v>2</v>
      </c>
      <c r="B11" s="482"/>
      <c r="C11" s="483"/>
      <c r="D11" s="483"/>
      <c r="E11" s="484"/>
      <c r="F11" s="485"/>
      <c r="G11" s="486"/>
      <c r="H11" s="486"/>
      <c r="I11" s="486"/>
      <c r="J11" s="486"/>
      <c r="K11" s="487"/>
      <c r="L11" s="488" t="str">
        <f>IF(F11="","",IF(K11="",MAX(N11:R11),K11))</f>
        <v/>
      </c>
      <c r="M11" s="489" t="str">
        <f aca="true" t="shared" si="1" ref="M11:M74">IF(F11="","",+L11+(F11*7/5))</f>
        <v/>
      </c>
      <c r="N11" s="490">
        <f ca="1">IF(K11="",NOW(),K11)</f>
        <v>40471.37188634259</v>
      </c>
      <c r="O11" s="491">
        <f ca="1" t="shared" si="0"/>
        <v>40471.37188634259</v>
      </c>
      <c r="P11" s="491">
        <f ca="1" t="shared" si="0"/>
        <v>40471.37188634259</v>
      </c>
      <c r="Q11" s="491">
        <f ca="1" t="shared" si="0"/>
        <v>40471.37188634259</v>
      </c>
      <c r="R11" s="491">
        <f ca="1" t="shared" si="0"/>
        <v>40471.37188634259</v>
      </c>
      <c r="S11" s="483"/>
      <c r="T11" s="492"/>
      <c r="U11" s="492"/>
      <c r="V11" s="492"/>
      <c r="W11" s="492"/>
      <c r="X11" s="493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5"/>
      <c r="AN11" s="496"/>
      <c r="AO11" s="640"/>
      <c r="AP11" s="646"/>
      <c r="AQ11" s="464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481">
        <v>3</v>
      </c>
      <c r="B12" s="483"/>
      <c r="C12" s="483"/>
      <c r="D12" s="483"/>
      <c r="E12" s="484"/>
      <c r="F12" s="497"/>
      <c r="G12" s="498"/>
      <c r="H12" s="498"/>
      <c r="I12" s="498"/>
      <c r="J12" s="498"/>
      <c r="K12" s="487"/>
      <c r="L12" s="488" t="str">
        <f aca="true" t="shared" si="2" ref="L12:L75">IF(F12="","",IF(K12="",MAX(N12:R12),K12))</f>
        <v/>
      </c>
      <c r="M12" s="489" t="str">
        <f t="shared" si="1"/>
        <v/>
      </c>
      <c r="N12" s="490">
        <f aca="true" t="shared" si="3" ref="N12:N75">IF(K12="",NOW(),K12)</f>
        <v>40471.37188634259</v>
      </c>
      <c r="O12" s="491">
        <f aca="true" t="shared" si="4" ref="O12:O75">IF(G12="",NOW(),VLOOKUP(G12,$A$10:$M$152,13))</f>
        <v>40471.37188634259</v>
      </c>
      <c r="P12" s="491">
        <f aca="true" t="shared" si="5" ref="P12:P75">IF(H12="",NOW(),VLOOKUP(H12,$A$10:$M$152,13))</f>
        <v>40471.37188634259</v>
      </c>
      <c r="Q12" s="491">
        <f aca="true" t="shared" si="6" ref="Q12:Q75">IF(I12="",NOW(),VLOOKUP(I12,$A$10:$M$152,13))</f>
        <v>40471.37188634259</v>
      </c>
      <c r="R12" s="491">
        <f aca="true" t="shared" si="7" ref="R12:R75">IF(J12="",NOW(),VLOOKUP(J12,$A$10:$M$152,13))</f>
        <v>40471.37188634259</v>
      </c>
      <c r="S12" s="499"/>
      <c r="T12" s="492"/>
      <c r="U12" s="492"/>
      <c r="V12" s="492"/>
      <c r="W12" s="492"/>
      <c r="X12" s="493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5"/>
      <c r="AN12" s="500"/>
      <c r="AO12" s="641"/>
      <c r="AP12" s="646"/>
      <c r="AQ12" s="464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481">
        <v>4</v>
      </c>
      <c r="B13" s="501"/>
      <c r="C13" s="483"/>
      <c r="D13" s="483"/>
      <c r="E13" s="484"/>
      <c r="F13" s="497"/>
      <c r="G13" s="498"/>
      <c r="H13" s="498"/>
      <c r="I13" s="498"/>
      <c r="J13" s="498"/>
      <c r="K13" s="487"/>
      <c r="L13" s="488" t="str">
        <f t="shared" si="2"/>
        <v/>
      </c>
      <c r="M13" s="489" t="str">
        <f t="shared" si="1"/>
        <v/>
      </c>
      <c r="N13" s="490">
        <f ca="1" t="shared" si="3"/>
        <v>40471.37188634259</v>
      </c>
      <c r="O13" s="491">
        <f ca="1" t="shared" si="4"/>
        <v>40471.37188634259</v>
      </c>
      <c r="P13" s="491">
        <f ca="1" t="shared" si="5"/>
        <v>40471.37188634259</v>
      </c>
      <c r="Q13" s="491">
        <f ca="1" t="shared" si="6"/>
        <v>40471.37188634259</v>
      </c>
      <c r="R13" s="491">
        <f ca="1" t="shared" si="7"/>
        <v>40471.37188634259</v>
      </c>
      <c r="S13" s="499"/>
      <c r="T13" s="492"/>
      <c r="U13" s="492"/>
      <c r="V13" s="492"/>
      <c r="W13" s="492"/>
      <c r="X13" s="493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5"/>
      <c r="AN13" s="500"/>
      <c r="AO13" s="641"/>
      <c r="AP13" s="646"/>
      <c r="AQ13" s="464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481">
        <v>5</v>
      </c>
      <c r="B14" s="501"/>
      <c r="C14" s="502" t="s">
        <v>147</v>
      </c>
      <c r="D14" s="483"/>
      <c r="E14" s="484"/>
      <c r="F14" s="497"/>
      <c r="G14" s="498"/>
      <c r="H14" s="498"/>
      <c r="I14" s="498"/>
      <c r="J14" s="498"/>
      <c r="K14" s="487"/>
      <c r="L14" s="488" t="str">
        <f t="shared" si="2"/>
        <v/>
      </c>
      <c r="M14" s="489" t="str">
        <f t="shared" si="1"/>
        <v/>
      </c>
      <c r="N14" s="490">
        <f ca="1" t="shared" si="3"/>
        <v>40471.37188634259</v>
      </c>
      <c r="O14" s="491">
        <f ca="1" t="shared" si="4"/>
        <v>40471.37188634259</v>
      </c>
      <c r="P14" s="491">
        <f ca="1" t="shared" si="5"/>
        <v>40471.37188634259</v>
      </c>
      <c r="Q14" s="491">
        <f ca="1" t="shared" si="6"/>
        <v>40471.37188634259</v>
      </c>
      <c r="R14" s="491">
        <f ca="1" t="shared" si="7"/>
        <v>40471.37188634259</v>
      </c>
      <c r="S14" s="499"/>
      <c r="T14" s="492"/>
      <c r="U14" s="492"/>
      <c r="V14" s="492"/>
      <c r="W14" s="492"/>
      <c r="X14" s="493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5"/>
      <c r="AN14" s="500"/>
      <c r="AO14" s="641"/>
      <c r="AP14" s="646"/>
      <c r="AQ14" s="464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>
      <c r="A15" s="481">
        <v>6</v>
      </c>
      <c r="B15" s="501"/>
      <c r="C15" s="503" t="s">
        <v>87</v>
      </c>
      <c r="D15" s="483"/>
      <c r="E15" s="504"/>
      <c r="F15" s="497">
        <v>77</v>
      </c>
      <c r="G15" s="498"/>
      <c r="H15" s="498"/>
      <c r="I15" s="498"/>
      <c r="J15" s="498"/>
      <c r="K15" s="487">
        <v>40299</v>
      </c>
      <c r="L15" s="488">
        <f t="shared" si="2"/>
        <v>40299</v>
      </c>
      <c r="M15" s="489">
        <f t="shared" si="1"/>
        <v>40406.8</v>
      </c>
      <c r="N15" s="490">
        <f ca="1" t="shared" si="3"/>
        <v>40299</v>
      </c>
      <c r="O15" s="491">
        <f ca="1" t="shared" si="4"/>
        <v>40471.37188634259</v>
      </c>
      <c r="P15" s="491">
        <f ca="1" t="shared" si="5"/>
        <v>40471.37188634259</v>
      </c>
      <c r="Q15" s="491">
        <f ca="1" t="shared" si="6"/>
        <v>40471.37188634259</v>
      </c>
      <c r="R15" s="491">
        <f ca="1" t="shared" si="7"/>
        <v>40471.37188634259</v>
      </c>
      <c r="S15" s="499"/>
      <c r="T15" s="492"/>
      <c r="U15" s="492"/>
      <c r="V15" s="492"/>
      <c r="W15" s="492"/>
      <c r="X15" s="493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5"/>
      <c r="AN15" s="500"/>
      <c r="AO15" s="641"/>
      <c r="AP15" s="646"/>
      <c r="AQ15" s="464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>
      <c r="A16" s="481">
        <v>7</v>
      </c>
      <c r="B16" s="501"/>
      <c r="C16" s="505"/>
      <c r="D16" s="505"/>
      <c r="E16" s="484"/>
      <c r="F16" s="497"/>
      <c r="G16" s="498"/>
      <c r="H16" s="498"/>
      <c r="I16" s="498"/>
      <c r="J16" s="498"/>
      <c r="K16" s="487"/>
      <c r="L16" s="488" t="str">
        <f t="shared" si="2"/>
        <v/>
      </c>
      <c r="M16" s="489" t="str">
        <f t="shared" si="1"/>
        <v/>
      </c>
      <c r="N16" s="490">
        <f ca="1" t="shared" si="3"/>
        <v>40471.37188634259</v>
      </c>
      <c r="O16" s="491">
        <f ca="1" t="shared" si="4"/>
        <v>40471.37188634259</v>
      </c>
      <c r="P16" s="491">
        <f ca="1" t="shared" si="5"/>
        <v>40471.37188634259</v>
      </c>
      <c r="Q16" s="491">
        <f ca="1" t="shared" si="6"/>
        <v>40471.37188634259</v>
      </c>
      <c r="R16" s="491">
        <f ca="1" t="shared" si="7"/>
        <v>40471.37188634259</v>
      </c>
      <c r="S16" s="499"/>
      <c r="T16" s="492"/>
      <c r="U16" s="492"/>
      <c r="V16" s="492"/>
      <c r="W16" s="492"/>
      <c r="X16" s="493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5"/>
      <c r="AN16" s="500"/>
      <c r="AO16" s="641"/>
      <c r="AP16" s="646"/>
      <c r="AQ16" s="464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481">
        <v>8</v>
      </c>
      <c r="B17" s="501"/>
      <c r="C17" s="505"/>
      <c r="D17" s="505"/>
      <c r="E17" s="484"/>
      <c r="F17" s="497"/>
      <c r="G17" s="498"/>
      <c r="H17" s="498"/>
      <c r="I17" s="498"/>
      <c r="J17" s="498"/>
      <c r="K17" s="487"/>
      <c r="L17" s="488" t="str">
        <f t="shared" si="2"/>
        <v/>
      </c>
      <c r="M17" s="489" t="str">
        <f t="shared" si="1"/>
        <v/>
      </c>
      <c r="N17" s="490">
        <f ca="1" t="shared" si="3"/>
        <v>40471.37188634259</v>
      </c>
      <c r="O17" s="491">
        <f ca="1" t="shared" si="4"/>
        <v>40471.37188634259</v>
      </c>
      <c r="P17" s="491">
        <f ca="1" t="shared" si="5"/>
        <v>40471.37188634259</v>
      </c>
      <c r="Q17" s="491">
        <f ca="1" t="shared" si="6"/>
        <v>40471.37188634259</v>
      </c>
      <c r="R17" s="491">
        <f ca="1" t="shared" si="7"/>
        <v>40471.37188634259</v>
      </c>
      <c r="S17" s="499"/>
      <c r="T17" s="492"/>
      <c r="U17" s="492"/>
      <c r="V17" s="492"/>
      <c r="W17" s="492"/>
      <c r="X17" s="493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5"/>
      <c r="AN17" s="500"/>
      <c r="AO17" s="641"/>
      <c r="AP17" s="646"/>
      <c r="AQ17" s="464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481">
        <v>9</v>
      </c>
      <c r="B18" s="501"/>
      <c r="C18" s="505" t="s">
        <v>123</v>
      </c>
      <c r="D18" s="505"/>
      <c r="E18" s="484"/>
      <c r="F18" s="497">
        <v>30</v>
      </c>
      <c r="G18" s="498"/>
      <c r="H18" s="498"/>
      <c r="I18" s="498"/>
      <c r="J18" s="498"/>
      <c r="K18" s="487">
        <v>40299</v>
      </c>
      <c r="L18" s="488">
        <f t="shared" si="2"/>
        <v>40299</v>
      </c>
      <c r="M18" s="489">
        <f t="shared" si="1"/>
        <v>40341</v>
      </c>
      <c r="N18" s="490">
        <f ca="1" t="shared" si="3"/>
        <v>40299</v>
      </c>
      <c r="O18" s="491">
        <f ca="1" t="shared" si="4"/>
        <v>40471.37188634259</v>
      </c>
      <c r="P18" s="491">
        <f ca="1" t="shared" si="5"/>
        <v>40471.37188634259</v>
      </c>
      <c r="Q18" s="491">
        <f ca="1" t="shared" si="6"/>
        <v>40471.37188634259</v>
      </c>
      <c r="R18" s="491">
        <f ca="1" t="shared" si="7"/>
        <v>40471.37188634259</v>
      </c>
      <c r="S18" s="499"/>
      <c r="T18" s="492"/>
      <c r="U18" s="492"/>
      <c r="V18" s="492"/>
      <c r="W18" s="492"/>
      <c r="X18" s="493"/>
      <c r="Y18" s="494"/>
      <c r="Z18" s="494">
        <v>80</v>
      </c>
      <c r="AA18" s="494"/>
      <c r="AB18" s="494"/>
      <c r="AC18" s="494"/>
      <c r="AD18" s="494"/>
      <c r="AE18" s="494">
        <v>40</v>
      </c>
      <c r="AF18" s="494"/>
      <c r="AG18" s="494"/>
      <c r="AH18" s="494"/>
      <c r="AI18" s="494"/>
      <c r="AJ18" s="494"/>
      <c r="AK18" s="494"/>
      <c r="AL18" s="494"/>
      <c r="AM18" s="495"/>
      <c r="AN18" s="500"/>
      <c r="AO18" s="641">
        <f>(Z18*0.5+AE18*0.1)/(Z18+AE18)</f>
        <v>0.36666666666666664</v>
      </c>
      <c r="AP18" s="647" t="s">
        <v>289</v>
      </c>
      <c r="AQ18" s="464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481">
        <v>10</v>
      </c>
      <c r="B19" s="501"/>
      <c r="C19" s="505"/>
      <c r="D19" s="505" t="s">
        <v>140</v>
      </c>
      <c r="E19" s="484"/>
      <c r="F19" s="497">
        <v>10</v>
      </c>
      <c r="G19" s="498"/>
      <c r="H19" s="498"/>
      <c r="I19" s="498"/>
      <c r="J19" s="498"/>
      <c r="K19" s="487">
        <v>40334</v>
      </c>
      <c r="L19" s="488">
        <f t="shared" si="2"/>
        <v>40334</v>
      </c>
      <c r="M19" s="489">
        <f t="shared" si="1"/>
        <v>40348</v>
      </c>
      <c r="N19" s="490">
        <f ca="1" t="shared" si="3"/>
        <v>40334</v>
      </c>
      <c r="O19" s="491">
        <f ca="1" t="shared" si="4"/>
        <v>40471.37188634259</v>
      </c>
      <c r="P19" s="491">
        <f ca="1" t="shared" si="5"/>
        <v>40471.37188634259</v>
      </c>
      <c r="Q19" s="491">
        <f ca="1" t="shared" si="6"/>
        <v>40471.37188634259</v>
      </c>
      <c r="R19" s="491">
        <f ca="1" t="shared" si="7"/>
        <v>40471.37188634259</v>
      </c>
      <c r="S19" s="499"/>
      <c r="T19" s="492"/>
      <c r="U19" s="492"/>
      <c r="V19" s="492"/>
      <c r="W19" s="492"/>
      <c r="X19" s="493"/>
      <c r="Y19" s="494"/>
      <c r="Z19" s="494">
        <v>40</v>
      </c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5"/>
      <c r="AN19" s="500"/>
      <c r="AO19" s="641">
        <v>0.5</v>
      </c>
      <c r="AP19" s="647" t="s">
        <v>289</v>
      </c>
      <c r="AQ19" s="464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481">
        <v>11</v>
      </c>
      <c r="B20" s="483"/>
      <c r="C20" s="505" t="s">
        <v>104</v>
      </c>
      <c r="D20" s="483"/>
      <c r="E20" s="484"/>
      <c r="F20" s="497">
        <v>66</v>
      </c>
      <c r="G20" s="498"/>
      <c r="H20" s="498"/>
      <c r="I20" s="498"/>
      <c r="J20" s="498"/>
      <c r="K20" s="487">
        <v>40299</v>
      </c>
      <c r="L20" s="488">
        <f t="shared" si="2"/>
        <v>40299</v>
      </c>
      <c r="M20" s="489">
        <f t="shared" si="1"/>
        <v>40391.4</v>
      </c>
      <c r="N20" s="490">
        <f ca="1" t="shared" si="3"/>
        <v>40299</v>
      </c>
      <c r="O20" s="491">
        <f ca="1" t="shared" si="4"/>
        <v>40471.37188634259</v>
      </c>
      <c r="P20" s="491">
        <f ca="1" t="shared" si="5"/>
        <v>40471.37188634259</v>
      </c>
      <c r="Q20" s="491">
        <f ca="1" t="shared" si="6"/>
        <v>40471.37188634259</v>
      </c>
      <c r="R20" s="491">
        <f ca="1" t="shared" si="7"/>
        <v>40471.37188634259</v>
      </c>
      <c r="S20" s="499"/>
      <c r="T20" s="492">
        <v>8</v>
      </c>
      <c r="U20" s="492"/>
      <c r="V20" s="492"/>
      <c r="W20" s="492"/>
      <c r="X20" s="493"/>
      <c r="Y20" s="494"/>
      <c r="Z20" s="494">
        <v>8</v>
      </c>
      <c r="AA20" s="494"/>
      <c r="AB20" s="494"/>
      <c r="AC20" s="494"/>
      <c r="AD20" s="494"/>
      <c r="AE20" s="494">
        <v>4</v>
      </c>
      <c r="AF20" s="494">
        <v>80</v>
      </c>
      <c r="AG20" s="494"/>
      <c r="AH20" s="494"/>
      <c r="AI20" s="494"/>
      <c r="AJ20" s="494"/>
      <c r="AK20" s="494"/>
      <c r="AL20" s="494"/>
      <c r="AM20" s="495"/>
      <c r="AN20" s="500"/>
      <c r="AO20" s="641">
        <v>0.5</v>
      </c>
      <c r="AP20" s="647" t="s">
        <v>290</v>
      </c>
      <c r="AQ20" s="464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481">
        <v>12</v>
      </c>
      <c r="B21" s="501"/>
      <c r="C21" s="505" t="s">
        <v>105</v>
      </c>
      <c r="D21" s="505"/>
      <c r="E21" s="484"/>
      <c r="F21" s="497"/>
      <c r="G21" s="498"/>
      <c r="H21" s="498"/>
      <c r="I21" s="498"/>
      <c r="J21" s="498"/>
      <c r="K21" s="487"/>
      <c r="L21" s="488" t="str">
        <f t="shared" si="2"/>
        <v/>
      </c>
      <c r="M21" s="489" t="str">
        <f t="shared" si="1"/>
        <v/>
      </c>
      <c r="N21" s="490">
        <f ca="1" t="shared" si="3"/>
        <v>40471.37188634259</v>
      </c>
      <c r="O21" s="491">
        <f ca="1" t="shared" si="4"/>
        <v>40471.37188634259</v>
      </c>
      <c r="P21" s="491">
        <f ca="1" t="shared" si="5"/>
        <v>40471.37188634259</v>
      </c>
      <c r="Q21" s="491">
        <f ca="1" t="shared" si="6"/>
        <v>40471.37188634259</v>
      </c>
      <c r="R21" s="491">
        <f ca="1" t="shared" si="7"/>
        <v>40471.37188634259</v>
      </c>
      <c r="S21" s="499"/>
      <c r="T21" s="492"/>
      <c r="U21" s="492"/>
      <c r="V21" s="492"/>
      <c r="W21" s="492"/>
      <c r="X21" s="493"/>
      <c r="Y21" s="494"/>
      <c r="Z21" s="494"/>
      <c r="AA21" s="494"/>
      <c r="AB21" s="494"/>
      <c r="AC21" s="494"/>
      <c r="AD21" s="494"/>
      <c r="AE21" s="494">
        <v>6</v>
      </c>
      <c r="AF21" s="494"/>
      <c r="AG21" s="494"/>
      <c r="AH21" s="494"/>
      <c r="AI21" s="494"/>
      <c r="AJ21" s="494"/>
      <c r="AK21" s="494"/>
      <c r="AL21" s="494"/>
      <c r="AM21" s="495"/>
      <c r="AN21" s="500"/>
      <c r="AO21" s="641">
        <v>0.1</v>
      </c>
      <c r="AP21" s="646" t="s">
        <v>291</v>
      </c>
      <c r="AQ21" s="464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481">
        <v>13</v>
      </c>
      <c r="B22" s="501"/>
      <c r="C22" s="505"/>
      <c r="D22" s="506" t="s">
        <v>106</v>
      </c>
      <c r="E22" s="484" t="s">
        <v>107</v>
      </c>
      <c r="F22" s="497">
        <v>32</v>
      </c>
      <c r="G22" s="498"/>
      <c r="H22" s="498"/>
      <c r="I22" s="498"/>
      <c r="J22" s="498"/>
      <c r="K22" s="487">
        <v>40299</v>
      </c>
      <c r="L22" s="488">
        <f t="shared" si="2"/>
        <v>40299</v>
      </c>
      <c r="M22" s="489">
        <f t="shared" si="1"/>
        <v>40343.8</v>
      </c>
      <c r="N22" s="490">
        <f ca="1" t="shared" si="3"/>
        <v>40299</v>
      </c>
      <c r="O22" s="491">
        <f ca="1" t="shared" si="4"/>
        <v>40471.37188634259</v>
      </c>
      <c r="P22" s="491">
        <f ca="1" t="shared" si="5"/>
        <v>40471.37188634259</v>
      </c>
      <c r="Q22" s="491">
        <f ca="1" t="shared" si="6"/>
        <v>40471.37188634259</v>
      </c>
      <c r="R22" s="491">
        <f ca="1" t="shared" si="7"/>
        <v>40471.37188634259</v>
      </c>
      <c r="S22" s="499"/>
      <c r="T22" s="492"/>
      <c r="U22" s="492"/>
      <c r="V22" s="492"/>
      <c r="W22" s="492"/>
      <c r="X22" s="493"/>
      <c r="Y22" s="494">
        <f>3.17*F22</f>
        <v>101.44</v>
      </c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5"/>
      <c r="AN22" s="500"/>
      <c r="AO22" s="641">
        <v>0.2</v>
      </c>
      <c r="AP22" s="646" t="s">
        <v>199</v>
      </c>
      <c r="AQ22" s="464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481">
        <v>14</v>
      </c>
      <c r="B23" s="501"/>
      <c r="C23" s="483"/>
      <c r="D23" s="507" t="s">
        <v>108</v>
      </c>
      <c r="E23" s="484" t="s">
        <v>107</v>
      </c>
      <c r="F23" s="497">
        <v>0</v>
      </c>
      <c r="G23" s="498">
        <v>13</v>
      </c>
      <c r="H23" s="498"/>
      <c r="I23" s="498"/>
      <c r="J23" s="498"/>
      <c r="K23" s="487"/>
      <c r="L23" s="488">
        <f ca="1" t="shared" si="2"/>
        <v>40471.37188634259</v>
      </c>
      <c r="M23" s="508">
        <f ca="1" t="shared" si="1"/>
        <v>40471.37188634259</v>
      </c>
      <c r="N23" s="490">
        <f ca="1" t="shared" si="3"/>
        <v>40471.37188634259</v>
      </c>
      <c r="O23" s="491">
        <f ca="1" t="shared" si="4"/>
        <v>40343.8</v>
      </c>
      <c r="P23" s="491">
        <f ca="1" t="shared" si="5"/>
        <v>40471.37188634259</v>
      </c>
      <c r="Q23" s="491">
        <f ca="1" t="shared" si="6"/>
        <v>40471.37188634259</v>
      </c>
      <c r="R23" s="491">
        <f ca="1" t="shared" si="7"/>
        <v>40471.37188634259</v>
      </c>
      <c r="S23" s="499"/>
      <c r="T23" s="492"/>
      <c r="U23" s="492"/>
      <c r="V23" s="492"/>
      <c r="W23" s="492"/>
      <c r="X23" s="493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5"/>
      <c r="AN23" s="500"/>
      <c r="AO23" s="657">
        <v>0.25</v>
      </c>
      <c r="AP23" s="646"/>
      <c r="AQ23" s="464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481">
        <v>15</v>
      </c>
      <c r="B24" s="501"/>
      <c r="C24" s="505"/>
      <c r="D24" s="505"/>
      <c r="E24" s="484"/>
      <c r="F24" s="497"/>
      <c r="G24" s="498"/>
      <c r="H24" s="498"/>
      <c r="I24" s="498"/>
      <c r="J24" s="498"/>
      <c r="K24" s="487"/>
      <c r="L24" s="488" t="str">
        <f>IF(F24="","",IF(K24="",MAX(N24:R24),K24))</f>
        <v/>
      </c>
      <c r="M24" s="489" t="str">
        <f>IF(F24="","",+L24+(F24*7/5))</f>
        <v/>
      </c>
      <c r="N24" s="490">
        <f ca="1">IF(K24="",NOW(),K24)</f>
        <v>40471.37188634259</v>
      </c>
      <c r="O24" s="491">
        <f aca="true" t="shared" si="8" ref="O24:R27">IF(G24="",NOW(),VLOOKUP(G24,$A$10:$M$152,13))</f>
        <v>40471.37188634259</v>
      </c>
      <c r="P24" s="491">
        <f ca="1" t="shared" si="8"/>
        <v>40471.37188634259</v>
      </c>
      <c r="Q24" s="491">
        <f ca="1" t="shared" si="8"/>
        <v>40471.37188634259</v>
      </c>
      <c r="R24" s="491">
        <f ca="1" t="shared" si="8"/>
        <v>40471.37188634259</v>
      </c>
      <c r="S24" s="499"/>
      <c r="T24" s="492"/>
      <c r="U24" s="492"/>
      <c r="V24" s="492"/>
      <c r="W24" s="492"/>
      <c r="X24" s="493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5"/>
      <c r="AN24" s="500"/>
      <c r="AO24" s="641"/>
      <c r="AP24" s="646"/>
      <c r="AQ24" s="464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481">
        <v>16</v>
      </c>
      <c r="B25" s="501"/>
      <c r="C25" s="507" t="s">
        <v>86</v>
      </c>
      <c r="D25" s="483"/>
      <c r="E25" s="484"/>
      <c r="F25" s="497">
        <v>0</v>
      </c>
      <c r="G25" s="498"/>
      <c r="H25" s="498"/>
      <c r="I25" s="498"/>
      <c r="J25" s="498"/>
      <c r="K25" s="487">
        <v>40352</v>
      </c>
      <c r="L25" s="488">
        <f>IF(F25="","",IF(K25="",MAX(N25:R25),K25))</f>
        <v>40352</v>
      </c>
      <c r="M25" s="508">
        <f>IF(F25="","",+L25+(F25*7/5))</f>
        <v>40352</v>
      </c>
      <c r="N25" s="490">
        <f ca="1">IF(K25="",NOW(),K25)</f>
        <v>40352</v>
      </c>
      <c r="O25" s="491">
        <f ca="1" t="shared" si="8"/>
        <v>40471.37188634259</v>
      </c>
      <c r="P25" s="491">
        <f ca="1" t="shared" si="8"/>
        <v>40471.37188634259</v>
      </c>
      <c r="Q25" s="491">
        <f ca="1" t="shared" si="8"/>
        <v>40471.37188634259</v>
      </c>
      <c r="R25" s="491">
        <f ca="1" t="shared" si="8"/>
        <v>40471.37188634259</v>
      </c>
      <c r="S25" s="499"/>
      <c r="T25" s="492"/>
      <c r="U25" s="492"/>
      <c r="V25" s="492"/>
      <c r="W25" s="492"/>
      <c r="X25" s="493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5"/>
      <c r="AN25" s="500"/>
      <c r="AO25" s="657">
        <f>'1220  Misc C&amp;S'!AO19</f>
        <v>0.2</v>
      </c>
      <c r="AP25" s="646"/>
      <c r="AQ25" s="464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481">
        <v>17</v>
      </c>
      <c r="B26" s="501"/>
      <c r="C26" s="507"/>
      <c r="D26" s="483"/>
      <c r="E26" s="484"/>
      <c r="F26" s="497"/>
      <c r="G26" s="498"/>
      <c r="H26" s="498"/>
      <c r="I26" s="498"/>
      <c r="J26" s="498"/>
      <c r="K26" s="487"/>
      <c r="L26" s="488" t="str">
        <f>IF(F26="","",IF(K26="",MAX(N26:R26),K26))</f>
        <v/>
      </c>
      <c r="M26" s="489" t="str">
        <f>IF(F26="","",+L26+(F26*7/5))</f>
        <v/>
      </c>
      <c r="N26" s="490">
        <f ca="1">IF(K26="",NOW(),K26)</f>
        <v>40471.37188634259</v>
      </c>
      <c r="O26" s="491">
        <f ca="1" t="shared" si="8"/>
        <v>40471.37188634259</v>
      </c>
      <c r="P26" s="491">
        <f ca="1" t="shared" si="8"/>
        <v>40471.37188634259</v>
      </c>
      <c r="Q26" s="491">
        <f ca="1" t="shared" si="8"/>
        <v>40471.37188634259</v>
      </c>
      <c r="R26" s="491">
        <f ca="1" t="shared" si="8"/>
        <v>40471.37188634259</v>
      </c>
      <c r="S26" s="499"/>
      <c r="T26" s="492"/>
      <c r="U26" s="492"/>
      <c r="V26" s="492"/>
      <c r="W26" s="492"/>
      <c r="X26" s="493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5"/>
      <c r="AN26" s="500"/>
      <c r="AO26" s="641"/>
      <c r="AP26" s="646"/>
      <c r="AQ26" s="464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481">
        <v>18</v>
      </c>
      <c r="B27" s="501"/>
      <c r="C27" s="505" t="s">
        <v>123</v>
      </c>
      <c r="D27" s="483"/>
      <c r="E27" s="484"/>
      <c r="F27" s="497">
        <v>38</v>
      </c>
      <c r="G27" s="498">
        <v>16</v>
      </c>
      <c r="H27" s="498"/>
      <c r="I27" s="498"/>
      <c r="J27" s="498"/>
      <c r="K27" s="487"/>
      <c r="L27" s="488">
        <f ca="1">IF(F27="","",IF(K27="",MAX(N27:R27),K27))</f>
        <v>40471.37188634259</v>
      </c>
      <c r="M27" s="489">
        <f ca="1">IF(F27="","",+L27+(F27*7/5))</f>
        <v>40524.57188634259</v>
      </c>
      <c r="N27" s="490">
        <f ca="1">IF(K27="",NOW(),K27)</f>
        <v>40471.37188634259</v>
      </c>
      <c r="O27" s="491">
        <f ca="1" t="shared" si="8"/>
        <v>40352</v>
      </c>
      <c r="P27" s="491">
        <f ca="1" t="shared" si="8"/>
        <v>40471.37188634259</v>
      </c>
      <c r="Q27" s="491">
        <f ca="1" t="shared" si="8"/>
        <v>40471.37188634259</v>
      </c>
      <c r="R27" s="491">
        <f ca="1" t="shared" si="8"/>
        <v>40471.37188634259</v>
      </c>
      <c r="S27" s="499"/>
      <c r="T27" s="492"/>
      <c r="U27" s="492"/>
      <c r="V27" s="492"/>
      <c r="W27" s="492"/>
      <c r="X27" s="493"/>
      <c r="Y27" s="494"/>
      <c r="Z27" s="494">
        <v>60</v>
      </c>
      <c r="AA27" s="494"/>
      <c r="AB27" s="494"/>
      <c r="AC27" s="494"/>
      <c r="AD27" s="494"/>
      <c r="AE27" s="494">
        <v>30</v>
      </c>
      <c r="AF27" s="494"/>
      <c r="AG27" s="494"/>
      <c r="AH27" s="494"/>
      <c r="AI27" s="494"/>
      <c r="AJ27" s="494"/>
      <c r="AK27" s="494"/>
      <c r="AL27" s="494"/>
      <c r="AM27" s="495"/>
      <c r="AN27" s="500"/>
      <c r="AO27" s="641">
        <f>(Z27*0.5+AE27*0.1)/(Z27+AE27)</f>
        <v>0.36666666666666664</v>
      </c>
      <c r="AP27" s="647" t="s">
        <v>289</v>
      </c>
      <c r="AQ27" s="464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481">
        <v>19</v>
      </c>
      <c r="B28" s="501"/>
      <c r="C28" s="505"/>
      <c r="D28" s="483"/>
      <c r="E28" s="484"/>
      <c r="F28" s="497"/>
      <c r="G28" s="498"/>
      <c r="H28" s="498"/>
      <c r="I28" s="498"/>
      <c r="J28" s="498"/>
      <c r="K28" s="487"/>
      <c r="L28" s="488" t="str">
        <f t="shared" si="2"/>
        <v/>
      </c>
      <c r="M28" s="489" t="str">
        <f t="shared" si="1"/>
        <v/>
      </c>
      <c r="N28" s="490">
        <f ca="1" t="shared" si="3"/>
        <v>40471.37188634259</v>
      </c>
      <c r="O28" s="491">
        <f ca="1" t="shared" si="4"/>
        <v>40471.37188634259</v>
      </c>
      <c r="P28" s="491">
        <f ca="1" t="shared" si="5"/>
        <v>40471.37188634259</v>
      </c>
      <c r="Q28" s="491">
        <f ca="1" t="shared" si="6"/>
        <v>40471.37188634259</v>
      </c>
      <c r="R28" s="491">
        <f ca="1" t="shared" si="7"/>
        <v>40471.37188634259</v>
      </c>
      <c r="S28" s="499"/>
      <c r="T28" s="492"/>
      <c r="U28" s="492"/>
      <c r="V28" s="492"/>
      <c r="W28" s="492"/>
      <c r="X28" s="493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5"/>
      <c r="AN28" s="500"/>
      <c r="AO28" s="641"/>
      <c r="AP28" s="646"/>
      <c r="AQ28" s="464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481">
        <v>20</v>
      </c>
      <c r="B29" s="501"/>
      <c r="C29" s="505"/>
      <c r="D29" s="483"/>
      <c r="E29" s="484"/>
      <c r="F29" s="497"/>
      <c r="G29" s="498"/>
      <c r="H29" s="498"/>
      <c r="I29" s="498"/>
      <c r="J29" s="498"/>
      <c r="K29" s="487"/>
      <c r="L29" s="488" t="str">
        <f t="shared" si="2"/>
        <v/>
      </c>
      <c r="M29" s="489" t="str">
        <f t="shared" si="1"/>
        <v/>
      </c>
      <c r="N29" s="490">
        <f ca="1" t="shared" si="3"/>
        <v>40471.37188634259</v>
      </c>
      <c r="O29" s="491">
        <f ca="1" t="shared" si="4"/>
        <v>40471.37188634259</v>
      </c>
      <c r="P29" s="491">
        <f ca="1" t="shared" si="5"/>
        <v>40471.37188634259</v>
      </c>
      <c r="Q29" s="491">
        <f ca="1" t="shared" si="6"/>
        <v>40471.37188634259</v>
      </c>
      <c r="R29" s="491">
        <f ca="1" t="shared" si="7"/>
        <v>40471.37188634259</v>
      </c>
      <c r="S29" s="499"/>
      <c r="T29" s="492"/>
      <c r="U29" s="492"/>
      <c r="V29" s="492"/>
      <c r="W29" s="492"/>
      <c r="X29" s="493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5"/>
      <c r="AN29" s="500"/>
      <c r="AO29" s="641"/>
      <c r="AP29" s="646"/>
      <c r="AQ29" s="464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481">
        <v>21</v>
      </c>
      <c r="B30" s="501"/>
      <c r="C30" s="509" t="s">
        <v>96</v>
      </c>
      <c r="D30" s="483"/>
      <c r="E30" s="484"/>
      <c r="F30" s="497">
        <v>0</v>
      </c>
      <c r="G30" s="498"/>
      <c r="H30" s="498"/>
      <c r="I30" s="498"/>
      <c r="J30" s="498"/>
      <c r="K30" s="487">
        <v>40401</v>
      </c>
      <c r="L30" s="488">
        <f t="shared" si="2"/>
        <v>40401</v>
      </c>
      <c r="M30" s="508">
        <f t="shared" si="1"/>
        <v>40401</v>
      </c>
      <c r="N30" s="490">
        <f ca="1" t="shared" si="3"/>
        <v>40401</v>
      </c>
      <c r="O30" s="491">
        <f ca="1" t="shared" si="4"/>
        <v>40471.37188634259</v>
      </c>
      <c r="P30" s="491">
        <f ca="1" t="shared" si="5"/>
        <v>40471.37188634259</v>
      </c>
      <c r="Q30" s="491">
        <f ca="1" t="shared" si="6"/>
        <v>40471.37188634259</v>
      </c>
      <c r="R30" s="491">
        <f ca="1" t="shared" si="7"/>
        <v>40471.37188634259</v>
      </c>
      <c r="S30" s="499"/>
      <c r="T30" s="492"/>
      <c r="U30" s="492"/>
      <c r="V30" s="492"/>
      <c r="W30" s="492"/>
      <c r="X30" s="493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5"/>
      <c r="AN30" s="500"/>
      <c r="AO30" s="657">
        <f>'1220  Misc C&amp;S'!AO23</f>
        <v>0</v>
      </c>
      <c r="AP30" s="646"/>
      <c r="AQ30" s="464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>
      <c r="A31" s="481">
        <v>22</v>
      </c>
      <c r="B31" s="501"/>
      <c r="C31" s="483"/>
      <c r="D31" s="505"/>
      <c r="E31" s="484"/>
      <c r="F31" s="497"/>
      <c r="G31" s="498"/>
      <c r="H31" s="498"/>
      <c r="I31" s="498"/>
      <c r="J31" s="498"/>
      <c r="K31" s="487"/>
      <c r="L31" s="488" t="str">
        <f t="shared" si="2"/>
        <v/>
      </c>
      <c r="M31" s="489" t="str">
        <f t="shared" si="1"/>
        <v/>
      </c>
      <c r="N31" s="490">
        <f ca="1" t="shared" si="3"/>
        <v>40471.37188634259</v>
      </c>
      <c r="O31" s="491">
        <f ca="1" t="shared" si="4"/>
        <v>40471.37188634259</v>
      </c>
      <c r="P31" s="491">
        <f ca="1" t="shared" si="5"/>
        <v>40471.37188634259</v>
      </c>
      <c r="Q31" s="491">
        <f ca="1" t="shared" si="6"/>
        <v>40471.37188634259</v>
      </c>
      <c r="R31" s="491">
        <f ca="1" t="shared" si="7"/>
        <v>40471.37188634259</v>
      </c>
      <c r="S31" s="499"/>
      <c r="T31" s="492"/>
      <c r="U31" s="492"/>
      <c r="V31" s="492"/>
      <c r="W31" s="492"/>
      <c r="X31" s="493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5"/>
      <c r="AN31" s="500"/>
      <c r="AO31" s="641"/>
      <c r="AP31" s="646"/>
      <c r="AQ31" s="464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>
      <c r="A32" s="481">
        <v>23</v>
      </c>
      <c r="B32" s="501"/>
      <c r="C32" s="505" t="s">
        <v>109</v>
      </c>
      <c r="D32" s="483"/>
      <c r="E32" s="484"/>
      <c r="F32" s="497"/>
      <c r="G32" s="498"/>
      <c r="H32" s="498"/>
      <c r="I32" s="498"/>
      <c r="J32" s="498"/>
      <c r="K32" s="487"/>
      <c r="L32" s="488" t="str">
        <f t="shared" si="2"/>
        <v/>
      </c>
      <c r="M32" s="489" t="str">
        <f t="shared" si="1"/>
        <v/>
      </c>
      <c r="N32" s="490">
        <f ca="1" t="shared" si="3"/>
        <v>40471.37188634259</v>
      </c>
      <c r="O32" s="491">
        <f ca="1" t="shared" si="4"/>
        <v>40471.37188634259</v>
      </c>
      <c r="P32" s="491">
        <f ca="1" t="shared" si="5"/>
        <v>40471.37188634259</v>
      </c>
      <c r="Q32" s="491">
        <f ca="1" t="shared" si="6"/>
        <v>40471.37188634259</v>
      </c>
      <c r="R32" s="491">
        <f ca="1" t="shared" si="7"/>
        <v>40471.37188634259</v>
      </c>
      <c r="S32" s="499"/>
      <c r="T32" s="492"/>
      <c r="U32" s="492"/>
      <c r="V32" s="492"/>
      <c r="W32" s="492"/>
      <c r="X32" s="493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5"/>
      <c r="AN32" s="500"/>
      <c r="AO32" s="641"/>
      <c r="AP32" s="646"/>
      <c r="AQ32" s="464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>
      <c r="A33" s="481">
        <v>24</v>
      </c>
      <c r="B33" s="483"/>
      <c r="C33" s="483"/>
      <c r="D33" s="507" t="s">
        <v>110</v>
      </c>
      <c r="E33" s="484"/>
      <c r="F33" s="497">
        <v>0</v>
      </c>
      <c r="G33" s="498">
        <v>18</v>
      </c>
      <c r="H33" s="498"/>
      <c r="I33" s="498"/>
      <c r="J33" s="498"/>
      <c r="K33" s="487"/>
      <c r="L33" s="488">
        <f ca="1" t="shared" si="2"/>
        <v>40524.57188634259</v>
      </c>
      <c r="M33" s="508">
        <f ca="1" t="shared" si="1"/>
        <v>40524.57188634259</v>
      </c>
      <c r="N33" s="490">
        <f ca="1" t="shared" si="3"/>
        <v>40471.37188634259</v>
      </c>
      <c r="O33" s="491">
        <f ca="1" t="shared" si="4"/>
        <v>40524.57188634259</v>
      </c>
      <c r="P33" s="491">
        <f ca="1" t="shared" si="5"/>
        <v>40471.37188634259</v>
      </c>
      <c r="Q33" s="491">
        <f ca="1" t="shared" si="6"/>
        <v>40471.37188634259</v>
      </c>
      <c r="R33" s="491">
        <f ca="1" t="shared" si="7"/>
        <v>40471.37188634259</v>
      </c>
      <c r="S33" s="499"/>
      <c r="T33" s="492"/>
      <c r="U33" s="492"/>
      <c r="V33" s="492"/>
      <c r="W33" s="492"/>
      <c r="X33" s="493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5"/>
      <c r="AN33" s="500"/>
      <c r="AO33" s="657">
        <v>0.1</v>
      </c>
      <c r="AP33" s="646"/>
      <c r="AQ33" s="464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481">
        <v>25</v>
      </c>
      <c r="B34" s="501"/>
      <c r="C34" s="505"/>
      <c r="D34" s="483"/>
      <c r="E34" s="484"/>
      <c r="F34" s="497"/>
      <c r="G34" s="498"/>
      <c r="H34" s="498"/>
      <c r="I34" s="498"/>
      <c r="J34" s="498"/>
      <c r="K34" s="487"/>
      <c r="L34" s="488" t="str">
        <f t="shared" si="2"/>
        <v/>
      </c>
      <c r="M34" s="489" t="str">
        <f t="shared" si="1"/>
        <v/>
      </c>
      <c r="N34" s="490">
        <f ca="1" t="shared" si="3"/>
        <v>40471.37188634259</v>
      </c>
      <c r="O34" s="491">
        <f ca="1" t="shared" si="4"/>
        <v>40471.37188634259</v>
      </c>
      <c r="P34" s="491">
        <f ca="1" t="shared" si="5"/>
        <v>40471.37188634259</v>
      </c>
      <c r="Q34" s="491">
        <f ca="1" t="shared" si="6"/>
        <v>40471.37188634259</v>
      </c>
      <c r="R34" s="491">
        <f ca="1" t="shared" si="7"/>
        <v>40471.37188634259</v>
      </c>
      <c r="S34" s="499"/>
      <c r="T34" s="492"/>
      <c r="U34" s="492"/>
      <c r="V34" s="492"/>
      <c r="W34" s="492"/>
      <c r="X34" s="493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5"/>
      <c r="AN34" s="500"/>
      <c r="AO34" s="641"/>
      <c r="AP34" s="646"/>
      <c r="AQ34" s="464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481">
        <v>26</v>
      </c>
      <c r="B35" s="501"/>
      <c r="C35" s="510" t="s">
        <v>95</v>
      </c>
      <c r="D35" s="483"/>
      <c r="E35" s="484"/>
      <c r="F35" s="497"/>
      <c r="G35" s="498"/>
      <c r="H35" s="498"/>
      <c r="I35" s="498"/>
      <c r="J35" s="498"/>
      <c r="K35" s="487"/>
      <c r="L35" s="488" t="str">
        <f t="shared" si="2"/>
        <v/>
      </c>
      <c r="M35" s="489" t="str">
        <f t="shared" si="1"/>
        <v/>
      </c>
      <c r="N35" s="490">
        <f ca="1" t="shared" si="3"/>
        <v>40471.37188634259</v>
      </c>
      <c r="O35" s="491">
        <f ca="1" t="shared" si="4"/>
        <v>40471.37188634259</v>
      </c>
      <c r="P35" s="491">
        <f ca="1" t="shared" si="5"/>
        <v>40471.37188634259</v>
      </c>
      <c r="Q35" s="491">
        <f ca="1" t="shared" si="6"/>
        <v>40471.37188634259</v>
      </c>
      <c r="R35" s="491">
        <f ca="1" t="shared" si="7"/>
        <v>40471.37188634259</v>
      </c>
      <c r="S35" s="499"/>
      <c r="T35" s="492"/>
      <c r="U35" s="492"/>
      <c r="V35" s="492"/>
      <c r="W35" s="492"/>
      <c r="X35" s="493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5"/>
      <c r="AN35" s="500"/>
      <c r="AO35" s="641"/>
      <c r="AP35" s="646"/>
      <c r="AQ35" s="464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481">
        <v>27</v>
      </c>
      <c r="B36" s="501"/>
      <c r="C36" s="507"/>
      <c r="D36" s="483"/>
      <c r="E36" s="511"/>
      <c r="F36" s="497"/>
      <c r="G36" s="498"/>
      <c r="H36" s="498"/>
      <c r="I36" s="498"/>
      <c r="J36" s="498"/>
      <c r="K36" s="487"/>
      <c r="L36" s="488" t="str">
        <f t="shared" si="2"/>
        <v/>
      </c>
      <c r="M36" s="489" t="str">
        <f t="shared" si="1"/>
        <v/>
      </c>
      <c r="N36" s="490">
        <f ca="1" t="shared" si="3"/>
        <v>40471.37188634259</v>
      </c>
      <c r="O36" s="491">
        <f ca="1" t="shared" si="4"/>
        <v>40471.37188634259</v>
      </c>
      <c r="P36" s="491">
        <f ca="1" t="shared" si="5"/>
        <v>40471.37188634259</v>
      </c>
      <c r="Q36" s="491">
        <f ca="1" t="shared" si="6"/>
        <v>40471.37188634259</v>
      </c>
      <c r="R36" s="491">
        <f ca="1" t="shared" si="7"/>
        <v>40471.37188634259</v>
      </c>
      <c r="S36" s="499"/>
      <c r="T36" s="492"/>
      <c r="U36" s="492"/>
      <c r="V36" s="492"/>
      <c r="W36" s="492"/>
      <c r="X36" s="493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5"/>
      <c r="AN36" s="500"/>
      <c r="AO36" s="641"/>
      <c r="AP36" s="646"/>
      <c r="AQ36" s="464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481">
        <v>28</v>
      </c>
      <c r="B37" s="501"/>
      <c r="C37" s="802" t="s">
        <v>311</v>
      </c>
      <c r="D37" s="802"/>
      <c r="E37" s="484"/>
      <c r="F37" s="799">
        <v>100</v>
      </c>
      <c r="G37" s="498"/>
      <c r="H37" s="498"/>
      <c r="I37" s="498"/>
      <c r="J37" s="498"/>
      <c r="K37" s="487">
        <v>40407</v>
      </c>
      <c r="L37" s="488">
        <f t="shared" si="2"/>
        <v>40407</v>
      </c>
      <c r="M37" s="803">
        <f t="shared" si="1"/>
        <v>40547</v>
      </c>
      <c r="N37" s="490">
        <f ca="1" t="shared" si="3"/>
        <v>40407</v>
      </c>
      <c r="O37" s="491">
        <f ca="1" t="shared" si="4"/>
        <v>40471.37188634259</v>
      </c>
      <c r="P37" s="491">
        <f ca="1" t="shared" si="5"/>
        <v>40471.37188634259</v>
      </c>
      <c r="Q37" s="491">
        <f ca="1" t="shared" si="6"/>
        <v>40471.37188634259</v>
      </c>
      <c r="R37" s="491">
        <f ca="1" t="shared" si="7"/>
        <v>40471.37188634259</v>
      </c>
      <c r="S37" s="499"/>
      <c r="T37" s="492"/>
      <c r="U37" s="492"/>
      <c r="V37" s="492"/>
      <c r="W37" s="492"/>
      <c r="X37" s="493"/>
      <c r="Y37" s="494"/>
      <c r="Z37" s="805">
        <v>102</v>
      </c>
      <c r="AA37" s="494"/>
      <c r="AB37" s="494"/>
      <c r="AC37" s="494"/>
      <c r="AD37" s="494"/>
      <c r="AE37" s="842">
        <v>31</v>
      </c>
      <c r="AF37" s="494"/>
      <c r="AG37" s="494"/>
      <c r="AH37" s="494"/>
      <c r="AI37" s="494"/>
      <c r="AJ37" s="494"/>
      <c r="AK37" s="494"/>
      <c r="AL37" s="494"/>
      <c r="AM37" s="495"/>
      <c r="AN37" s="500"/>
      <c r="AO37" s="641">
        <f>(Z37*0.5+AE37*0.1)/(Z37+AE37)</f>
        <v>0.4067669172932331</v>
      </c>
      <c r="AP37" s="647" t="s">
        <v>289</v>
      </c>
      <c r="AQ37" s="464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481">
        <v>29</v>
      </c>
      <c r="B38" s="501"/>
      <c r="C38" s="802"/>
      <c r="D38" s="798"/>
      <c r="E38" s="484"/>
      <c r="F38" s="799"/>
      <c r="G38" s="498"/>
      <c r="H38" s="498"/>
      <c r="I38" s="498"/>
      <c r="J38" s="498"/>
      <c r="K38" s="801"/>
      <c r="L38" s="801" t="str">
        <f t="shared" si="2"/>
        <v/>
      </c>
      <c r="M38" s="803" t="str">
        <f t="shared" si="1"/>
        <v/>
      </c>
      <c r="N38" s="490">
        <f ca="1" t="shared" si="3"/>
        <v>40471.37188634259</v>
      </c>
      <c r="O38" s="491">
        <f ca="1" t="shared" si="4"/>
        <v>40471.37188634259</v>
      </c>
      <c r="P38" s="491">
        <f ca="1" t="shared" si="5"/>
        <v>40471.37188634259</v>
      </c>
      <c r="Q38" s="491">
        <f ca="1" t="shared" si="6"/>
        <v>40471.37188634259</v>
      </c>
      <c r="R38" s="491">
        <f ca="1" t="shared" si="7"/>
        <v>40471.37188634259</v>
      </c>
      <c r="S38" s="499"/>
      <c r="T38" s="492"/>
      <c r="U38" s="492"/>
      <c r="V38" s="492"/>
      <c r="W38" s="492"/>
      <c r="X38" s="493"/>
      <c r="Y38" s="494"/>
      <c r="Z38" s="805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5"/>
      <c r="AN38" s="500"/>
      <c r="AO38" s="806"/>
      <c r="AP38" s="807"/>
      <c r="AQ38" s="464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481">
        <v>30</v>
      </c>
      <c r="B39" s="797"/>
      <c r="C39" s="802" t="s">
        <v>307</v>
      </c>
      <c r="D39" s="802"/>
      <c r="E39" s="484" t="s">
        <v>107</v>
      </c>
      <c r="F39" s="799">
        <v>100</v>
      </c>
      <c r="G39" s="498"/>
      <c r="H39" s="498"/>
      <c r="I39" s="498"/>
      <c r="J39" s="498"/>
      <c r="K39" s="801">
        <v>40407</v>
      </c>
      <c r="L39" s="801">
        <f t="shared" si="2"/>
        <v>40407</v>
      </c>
      <c r="M39" s="809">
        <f t="shared" si="1"/>
        <v>40547</v>
      </c>
      <c r="N39" s="490">
        <f ca="1" t="shared" si="3"/>
        <v>40407</v>
      </c>
      <c r="O39" s="491">
        <f ca="1" t="shared" si="4"/>
        <v>40471.37188634259</v>
      </c>
      <c r="P39" s="491">
        <f ca="1" t="shared" si="5"/>
        <v>40471.37188634259</v>
      </c>
      <c r="Q39" s="491">
        <f ca="1" t="shared" si="6"/>
        <v>40471.37188634259</v>
      </c>
      <c r="R39" s="491">
        <f ca="1" t="shared" si="7"/>
        <v>40471.37188634259</v>
      </c>
      <c r="S39" s="499"/>
      <c r="T39" s="492"/>
      <c r="U39" s="492"/>
      <c r="V39" s="492"/>
      <c r="W39" s="492"/>
      <c r="X39" s="493"/>
      <c r="Y39" s="808">
        <v>404</v>
      </c>
      <c r="Z39" s="805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5"/>
      <c r="AN39" s="500"/>
      <c r="AO39" s="641">
        <v>0.2</v>
      </c>
      <c r="AP39" s="646">
        <v>10</v>
      </c>
      <c r="AQ39" s="464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481">
        <v>31</v>
      </c>
      <c r="B40" s="501"/>
      <c r="C40" s="802" t="s">
        <v>312</v>
      </c>
      <c r="D40" s="798"/>
      <c r="E40" s="484"/>
      <c r="F40" s="799">
        <v>35</v>
      </c>
      <c r="G40" s="800">
        <v>28</v>
      </c>
      <c r="H40" s="800">
        <v>30</v>
      </c>
      <c r="I40" s="498"/>
      <c r="J40" s="498"/>
      <c r="K40" s="487"/>
      <c r="L40" s="801">
        <f ca="1" t="shared" si="2"/>
        <v>40547</v>
      </c>
      <c r="M40" s="803">
        <f ca="1" t="shared" si="1"/>
        <v>40596</v>
      </c>
      <c r="N40" s="490">
        <f ca="1" t="shared" si="3"/>
        <v>40471.37188634259</v>
      </c>
      <c r="O40" s="491">
        <f ca="1" t="shared" si="4"/>
        <v>40547</v>
      </c>
      <c r="P40" s="491">
        <f ca="1" t="shared" si="5"/>
        <v>40547</v>
      </c>
      <c r="Q40" s="491">
        <f ca="1" t="shared" si="6"/>
        <v>40471.37188634259</v>
      </c>
      <c r="R40" s="491">
        <f ca="1" t="shared" si="7"/>
        <v>40471.37188634259</v>
      </c>
      <c r="S40" s="499"/>
      <c r="T40" s="492"/>
      <c r="U40" s="492"/>
      <c r="V40" s="492"/>
      <c r="W40" s="492"/>
      <c r="X40" s="493"/>
      <c r="Y40" s="494"/>
      <c r="Z40" s="805">
        <v>104</v>
      </c>
      <c r="AA40" s="494"/>
      <c r="AB40" s="494"/>
      <c r="AC40" s="494"/>
      <c r="AD40" s="494"/>
      <c r="AE40" s="842">
        <v>10</v>
      </c>
      <c r="AF40" s="494"/>
      <c r="AG40" s="494"/>
      <c r="AH40" s="494"/>
      <c r="AI40" s="494"/>
      <c r="AJ40" s="494"/>
      <c r="AK40" s="494"/>
      <c r="AL40" s="494"/>
      <c r="AM40" s="495"/>
      <c r="AN40" s="500"/>
      <c r="AO40" s="806">
        <f>(Z40*0.5+AE40*0.1)/(Z40+AE40)</f>
        <v>0.4649122807017544</v>
      </c>
      <c r="AP40" s="807" t="s">
        <v>289</v>
      </c>
      <c r="AQ40" s="464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481">
        <v>32</v>
      </c>
      <c r="B41" s="501"/>
      <c r="C41" s="810" t="s">
        <v>112</v>
      </c>
      <c r="D41" s="507"/>
      <c r="E41" s="481" t="s">
        <v>107</v>
      </c>
      <c r="F41" s="799">
        <v>10</v>
      </c>
      <c r="G41" s="800">
        <v>31</v>
      </c>
      <c r="H41" s="498"/>
      <c r="I41" s="498"/>
      <c r="J41" s="498"/>
      <c r="K41" s="487"/>
      <c r="L41" s="801">
        <f ca="1" t="shared" si="2"/>
        <v>40596</v>
      </c>
      <c r="M41" s="809">
        <f ca="1" t="shared" si="1"/>
        <v>40610</v>
      </c>
      <c r="N41" s="490">
        <f ca="1" t="shared" si="3"/>
        <v>40471.37188634259</v>
      </c>
      <c r="O41" s="491">
        <f ca="1" t="shared" si="4"/>
        <v>40596</v>
      </c>
      <c r="P41" s="491">
        <f ca="1" t="shared" si="5"/>
        <v>40471.37188634259</v>
      </c>
      <c r="Q41" s="491">
        <f ca="1" t="shared" si="6"/>
        <v>40471.37188634259</v>
      </c>
      <c r="R41" s="491">
        <f ca="1" t="shared" si="7"/>
        <v>40471.37188634259</v>
      </c>
      <c r="S41" s="499"/>
      <c r="T41" s="492"/>
      <c r="U41" s="492"/>
      <c r="V41" s="492"/>
      <c r="W41" s="492"/>
      <c r="X41" s="493"/>
      <c r="Y41" s="808">
        <v>30</v>
      </c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5"/>
      <c r="AN41" s="500"/>
      <c r="AO41" s="657">
        <v>0.25</v>
      </c>
      <c r="AP41" s="646"/>
      <c r="AQ41" s="464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481">
        <v>33</v>
      </c>
      <c r="B42" s="501"/>
      <c r="C42" s="505" t="s">
        <v>125</v>
      </c>
      <c r="D42" s="483"/>
      <c r="E42" s="504"/>
      <c r="F42" s="799">
        <v>10</v>
      </c>
      <c r="G42" s="800">
        <v>32</v>
      </c>
      <c r="H42" s="498"/>
      <c r="I42" s="498"/>
      <c r="J42" s="498"/>
      <c r="K42" s="487"/>
      <c r="L42" s="801">
        <f ca="1" t="shared" si="2"/>
        <v>40610</v>
      </c>
      <c r="M42" s="803">
        <f ca="1" t="shared" si="1"/>
        <v>40624</v>
      </c>
      <c r="N42" s="490">
        <f ca="1" t="shared" si="3"/>
        <v>40471.37188634259</v>
      </c>
      <c r="O42" s="491">
        <f ca="1" t="shared" si="4"/>
        <v>40610</v>
      </c>
      <c r="P42" s="491">
        <f ca="1" t="shared" si="5"/>
        <v>40471.37188634259</v>
      </c>
      <c r="Q42" s="491">
        <f ca="1" t="shared" si="6"/>
        <v>40471.37188634259</v>
      </c>
      <c r="R42" s="491">
        <f ca="1" t="shared" si="7"/>
        <v>40471.37188634259</v>
      </c>
      <c r="S42" s="499"/>
      <c r="T42" s="492"/>
      <c r="U42" s="492"/>
      <c r="V42" s="492"/>
      <c r="W42" s="492"/>
      <c r="X42" s="493"/>
      <c r="Y42" s="494"/>
      <c r="Z42" s="494">
        <f>1*'Drawing Basis'!I14</f>
        <v>34</v>
      </c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5"/>
      <c r="AN42" s="500"/>
      <c r="AO42" s="641">
        <v>0.5</v>
      </c>
      <c r="AP42" s="647" t="s">
        <v>289</v>
      </c>
      <c r="AQ42" s="464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481">
        <v>34</v>
      </c>
      <c r="B43" s="501"/>
      <c r="C43" s="505" t="s">
        <v>126</v>
      </c>
      <c r="D43" s="483"/>
      <c r="E43" s="504"/>
      <c r="F43" s="799">
        <v>10</v>
      </c>
      <c r="G43" s="800">
        <v>33</v>
      </c>
      <c r="H43" s="498"/>
      <c r="I43" s="498"/>
      <c r="J43" s="498"/>
      <c r="K43" s="487"/>
      <c r="L43" s="801">
        <f ca="1" t="shared" si="2"/>
        <v>40624</v>
      </c>
      <c r="M43" s="803">
        <f ca="1" t="shared" si="1"/>
        <v>40638</v>
      </c>
      <c r="N43" s="490">
        <f ca="1" t="shared" si="3"/>
        <v>40471.37188634259</v>
      </c>
      <c r="O43" s="491">
        <f ca="1" t="shared" si="4"/>
        <v>40624</v>
      </c>
      <c r="P43" s="491">
        <f ca="1" t="shared" si="5"/>
        <v>40471.37188634259</v>
      </c>
      <c r="Q43" s="491">
        <f ca="1" t="shared" si="6"/>
        <v>40471.37188634259</v>
      </c>
      <c r="R43" s="491">
        <f ca="1" t="shared" si="7"/>
        <v>40471.37188634259</v>
      </c>
      <c r="S43" s="499"/>
      <c r="T43" s="492"/>
      <c r="U43" s="492"/>
      <c r="V43" s="492"/>
      <c r="W43" s="492"/>
      <c r="X43" s="493"/>
      <c r="Y43" s="494"/>
      <c r="Z43" s="494">
        <f>4*'Drawing Basis'!J14</f>
        <v>52</v>
      </c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5"/>
      <c r="AN43" s="500"/>
      <c r="AO43" s="641">
        <v>0.5</v>
      </c>
      <c r="AP43" s="647" t="s">
        <v>289</v>
      </c>
      <c r="AQ43" s="464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481">
        <v>35</v>
      </c>
      <c r="B44" s="501"/>
      <c r="C44" s="235" t="s">
        <v>305</v>
      </c>
      <c r="D44" s="483"/>
      <c r="E44" s="504"/>
      <c r="F44" s="799">
        <v>5</v>
      </c>
      <c r="G44" s="800">
        <v>34</v>
      </c>
      <c r="H44" s="498"/>
      <c r="I44" s="498"/>
      <c r="J44" s="498"/>
      <c r="K44" s="487"/>
      <c r="L44" s="801">
        <f ca="1">IF(F44="","",IF(K44="",MAX(N44:R44),K44))</f>
        <v>40638</v>
      </c>
      <c r="M44" s="803">
        <f ca="1">IF(F44="","",+L44+(F44*7/5))</f>
        <v>40645</v>
      </c>
      <c r="N44" s="490">
        <f ca="1">IF(K44="",NOW(),K44)</f>
        <v>40471.37188634259</v>
      </c>
      <c r="O44" s="491">
        <f ca="1">IF(G44="",NOW(),VLOOKUP(G44,$A$10:$M$152,13))</f>
        <v>40638</v>
      </c>
      <c r="P44" s="491">
        <f ca="1">IF(H44="",NOW(),VLOOKUP(H44,$A$10:$M$152,13))</f>
        <v>40471.37188634259</v>
      </c>
      <c r="Q44" s="491">
        <f ca="1">IF(I44="",NOW(),VLOOKUP(I44,$A$10:$M$152,13))</f>
        <v>40471.37188634259</v>
      </c>
      <c r="R44" s="491">
        <f ca="1">IF(J44="",NOW(),VLOOKUP(J44,$A$10:$M$152,13))</f>
        <v>40471.37188634259</v>
      </c>
      <c r="S44" s="499"/>
      <c r="T44" s="492"/>
      <c r="U44" s="492"/>
      <c r="V44" s="492"/>
      <c r="W44" s="492"/>
      <c r="X44" s="493"/>
      <c r="Y44" s="494"/>
      <c r="Z44" s="494">
        <f>2*'Drawing Basis'!J14</f>
        <v>26</v>
      </c>
      <c r="AA44" s="494"/>
      <c r="AB44" s="494"/>
      <c r="AC44" s="494"/>
      <c r="AD44" s="494"/>
      <c r="AE44" s="494">
        <f>2*'Drawing Basis'!J14</f>
        <v>26</v>
      </c>
      <c r="AF44" s="494"/>
      <c r="AG44" s="494"/>
      <c r="AH44" s="494"/>
      <c r="AI44" s="494"/>
      <c r="AJ44" s="494"/>
      <c r="AK44" s="494"/>
      <c r="AL44" s="494"/>
      <c r="AM44" s="495"/>
      <c r="AN44" s="500"/>
      <c r="AO44" s="641">
        <f>(Z44*0.5+AE44*0.1)/(Z44+AE44)</f>
        <v>0.3</v>
      </c>
      <c r="AP44" s="647" t="s">
        <v>289</v>
      </c>
      <c r="AQ44" s="464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481">
        <v>36</v>
      </c>
      <c r="B45" s="512"/>
      <c r="C45" s="752" t="s">
        <v>304</v>
      </c>
      <c r="D45" s="483"/>
      <c r="E45" s="504"/>
      <c r="F45" s="497">
        <v>0</v>
      </c>
      <c r="G45" s="498">
        <v>35</v>
      </c>
      <c r="H45" s="498"/>
      <c r="I45" s="498"/>
      <c r="J45" s="498"/>
      <c r="K45" s="487"/>
      <c r="L45" s="801">
        <f ca="1" t="shared" si="2"/>
        <v>40645</v>
      </c>
      <c r="M45" s="809">
        <f ca="1" t="shared" si="1"/>
        <v>40645</v>
      </c>
      <c r="N45" s="490">
        <f ca="1" t="shared" si="3"/>
        <v>40471.37188634259</v>
      </c>
      <c r="O45" s="491">
        <f ca="1" t="shared" si="4"/>
        <v>40645</v>
      </c>
      <c r="P45" s="491">
        <f ca="1" t="shared" si="5"/>
        <v>40471.37188634259</v>
      </c>
      <c r="Q45" s="491">
        <f ca="1" t="shared" si="6"/>
        <v>40471.37188634259</v>
      </c>
      <c r="R45" s="491">
        <f ca="1" t="shared" si="7"/>
        <v>40471.37188634259</v>
      </c>
      <c r="S45" s="499"/>
      <c r="T45" s="492"/>
      <c r="U45" s="492"/>
      <c r="V45" s="492"/>
      <c r="W45" s="492"/>
      <c r="X45" s="493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5"/>
      <c r="AN45" s="500"/>
      <c r="AO45" s="657">
        <v>0.1</v>
      </c>
      <c r="AP45" s="646"/>
      <c r="AQ45" s="464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481">
        <v>37</v>
      </c>
      <c r="B46" s="512"/>
      <c r="C46" s="507"/>
      <c r="D46" s="483"/>
      <c r="E46" s="504"/>
      <c r="F46" s="497"/>
      <c r="G46" s="498"/>
      <c r="H46" s="498"/>
      <c r="I46" s="498"/>
      <c r="J46" s="498"/>
      <c r="K46" s="487"/>
      <c r="L46" s="488" t="str">
        <f t="shared" si="2"/>
        <v/>
      </c>
      <c r="M46" s="489" t="str">
        <f t="shared" si="1"/>
        <v/>
      </c>
      <c r="N46" s="490">
        <f ca="1" t="shared" si="3"/>
        <v>40471.37188634259</v>
      </c>
      <c r="O46" s="491">
        <f ca="1" t="shared" si="4"/>
        <v>40471.37188634259</v>
      </c>
      <c r="P46" s="491">
        <f ca="1" t="shared" si="5"/>
        <v>40471.37188634259</v>
      </c>
      <c r="Q46" s="491">
        <f ca="1" t="shared" si="6"/>
        <v>40471.37188634259</v>
      </c>
      <c r="R46" s="491">
        <f ca="1" t="shared" si="7"/>
        <v>40471.37188634259</v>
      </c>
      <c r="S46" s="499"/>
      <c r="T46" s="492"/>
      <c r="U46" s="492"/>
      <c r="V46" s="492"/>
      <c r="W46" s="492"/>
      <c r="X46" s="493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5"/>
      <c r="AN46" s="500"/>
      <c r="AO46" s="641"/>
      <c r="AP46" s="646"/>
      <c r="AQ46" s="464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481">
        <v>38</v>
      </c>
      <c r="B47" s="512"/>
      <c r="C47" s="507" t="s">
        <v>90</v>
      </c>
      <c r="D47" s="483"/>
      <c r="E47" s="504"/>
      <c r="F47" s="497">
        <v>0</v>
      </c>
      <c r="G47" s="498"/>
      <c r="H47" s="498"/>
      <c r="I47" s="498"/>
      <c r="J47" s="498"/>
      <c r="K47" s="801">
        <v>40662</v>
      </c>
      <c r="L47" s="801">
        <f t="shared" si="2"/>
        <v>40662</v>
      </c>
      <c r="M47" s="804">
        <f t="shared" si="1"/>
        <v>40662</v>
      </c>
      <c r="N47" s="490">
        <f ca="1" t="shared" si="3"/>
        <v>40662</v>
      </c>
      <c r="O47" s="491">
        <f ca="1" t="shared" si="4"/>
        <v>40471.37188634259</v>
      </c>
      <c r="P47" s="491">
        <f ca="1" t="shared" si="5"/>
        <v>40471.37188634259</v>
      </c>
      <c r="Q47" s="491">
        <f ca="1" t="shared" si="6"/>
        <v>40471.37188634259</v>
      </c>
      <c r="R47" s="491">
        <f ca="1" t="shared" si="7"/>
        <v>40471.37188634259</v>
      </c>
      <c r="S47" s="499"/>
      <c r="T47" s="492"/>
      <c r="U47" s="492"/>
      <c r="V47" s="492"/>
      <c r="W47" s="492"/>
      <c r="X47" s="493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5"/>
      <c r="AN47" s="500"/>
      <c r="AO47" s="657">
        <f>'1220  Misc C&amp;S'!AO29</f>
        <v>0.12</v>
      </c>
      <c r="AP47" s="646"/>
      <c r="AQ47" s="464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481">
        <v>39</v>
      </c>
      <c r="B48" s="512"/>
      <c r="C48" s="505"/>
      <c r="D48" s="483"/>
      <c r="E48" s="504"/>
      <c r="F48" s="497"/>
      <c r="G48" s="498"/>
      <c r="H48" s="498"/>
      <c r="I48" s="498"/>
      <c r="J48" s="498"/>
      <c r="K48" s="487"/>
      <c r="L48" s="488" t="str">
        <f t="shared" si="2"/>
        <v/>
      </c>
      <c r="M48" s="489" t="str">
        <f t="shared" si="1"/>
        <v/>
      </c>
      <c r="N48" s="490">
        <f ca="1" t="shared" si="3"/>
        <v>40471.37188634259</v>
      </c>
      <c r="O48" s="491">
        <f ca="1" t="shared" si="4"/>
        <v>40471.37188634259</v>
      </c>
      <c r="P48" s="491">
        <f ca="1" t="shared" si="5"/>
        <v>40471.37188634259</v>
      </c>
      <c r="Q48" s="491">
        <f ca="1" t="shared" si="6"/>
        <v>40471.37188634259</v>
      </c>
      <c r="R48" s="491">
        <f ca="1" t="shared" si="7"/>
        <v>40471.37188634259</v>
      </c>
      <c r="S48" s="499"/>
      <c r="T48" s="492"/>
      <c r="U48" s="492"/>
      <c r="V48" s="492"/>
      <c r="W48" s="492"/>
      <c r="X48" s="493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5"/>
      <c r="AN48" s="500"/>
      <c r="AO48" s="641"/>
      <c r="AP48" s="646"/>
      <c r="AQ48" s="464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481">
        <v>40</v>
      </c>
      <c r="B49" s="483"/>
      <c r="C49" s="503" t="s">
        <v>124</v>
      </c>
      <c r="D49" s="505"/>
      <c r="E49" s="504"/>
      <c r="F49" s="497"/>
      <c r="G49" s="498"/>
      <c r="H49" s="498"/>
      <c r="I49" s="498"/>
      <c r="J49" s="498"/>
      <c r="K49" s="487"/>
      <c r="L49" s="488" t="str">
        <f t="shared" si="2"/>
        <v/>
      </c>
      <c r="M49" s="489" t="str">
        <f t="shared" si="1"/>
        <v/>
      </c>
      <c r="N49" s="490">
        <f ca="1" t="shared" si="3"/>
        <v>40471.37188634259</v>
      </c>
      <c r="O49" s="491">
        <f ca="1" t="shared" si="4"/>
        <v>40471.37188634259</v>
      </c>
      <c r="P49" s="491">
        <f ca="1" t="shared" si="5"/>
        <v>40471.37188634259</v>
      </c>
      <c r="Q49" s="491">
        <f ca="1" t="shared" si="6"/>
        <v>40471.37188634259</v>
      </c>
      <c r="R49" s="491">
        <f ca="1" t="shared" si="7"/>
        <v>40471.37188634259</v>
      </c>
      <c r="S49" s="499"/>
      <c r="T49" s="492"/>
      <c r="U49" s="492"/>
      <c r="V49" s="492"/>
      <c r="W49" s="492"/>
      <c r="X49" s="493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5"/>
      <c r="AN49" s="500"/>
      <c r="AO49" s="641"/>
      <c r="AP49" s="646"/>
      <c r="AQ49" s="464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481">
        <v>41</v>
      </c>
      <c r="B50" s="501"/>
      <c r="C50" s="505"/>
      <c r="D50" s="483"/>
      <c r="E50" s="504"/>
      <c r="F50" s="497"/>
      <c r="G50" s="498"/>
      <c r="H50" s="498"/>
      <c r="I50" s="498"/>
      <c r="J50" s="498"/>
      <c r="K50" s="487"/>
      <c r="L50" s="488" t="str">
        <f t="shared" si="2"/>
        <v/>
      </c>
      <c r="M50" s="513" t="str">
        <f t="shared" si="1"/>
        <v/>
      </c>
      <c r="N50" s="490">
        <f ca="1" t="shared" si="3"/>
        <v>40471.37188634259</v>
      </c>
      <c r="O50" s="491">
        <f ca="1" t="shared" si="4"/>
        <v>40471.37188634259</v>
      </c>
      <c r="P50" s="491">
        <f ca="1" t="shared" si="5"/>
        <v>40471.37188634259</v>
      </c>
      <c r="Q50" s="491">
        <f ca="1" t="shared" si="6"/>
        <v>40471.37188634259</v>
      </c>
      <c r="R50" s="491">
        <f ca="1" t="shared" si="7"/>
        <v>40471.37188634259</v>
      </c>
      <c r="S50" s="499"/>
      <c r="T50" s="492"/>
      <c r="U50" s="492"/>
      <c r="V50" s="492"/>
      <c r="W50" s="492"/>
      <c r="X50" s="493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5"/>
      <c r="AN50" s="500"/>
      <c r="AO50" s="641"/>
      <c r="AP50" s="646"/>
      <c r="AQ50" s="464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481">
        <v>42</v>
      </c>
      <c r="B51" s="512"/>
      <c r="C51" s="505" t="s">
        <v>92</v>
      </c>
      <c r="D51" s="505"/>
      <c r="E51" s="504"/>
      <c r="F51" s="497">
        <v>10</v>
      </c>
      <c r="G51" s="498"/>
      <c r="H51" s="498"/>
      <c r="I51" s="498"/>
      <c r="J51" s="498"/>
      <c r="K51" s="487">
        <v>40664</v>
      </c>
      <c r="L51" s="488">
        <f aca="true" t="shared" si="9" ref="L51:L56">IF(F51="","",IF(K51="",MAX(N51:R51),K51))</f>
        <v>40664</v>
      </c>
      <c r="M51" s="489">
        <f aca="true" t="shared" si="10" ref="M51:M56">IF(F51="","",+L51+(F51*7/5))</f>
        <v>40678</v>
      </c>
      <c r="N51" s="490">
        <f aca="true" t="shared" si="11" ref="N51:N56">IF(K51="",NOW(),K51)</f>
        <v>40664</v>
      </c>
      <c r="O51" s="491">
        <f aca="true" t="shared" si="12" ref="O51:O56">IF(G51="",NOW(),VLOOKUP(G51,$A$10:$M$152,13))</f>
        <v>40471.37188634259</v>
      </c>
      <c r="P51" s="491">
        <f aca="true" t="shared" si="13" ref="P51:P56">IF(H51="",NOW(),VLOOKUP(H51,$A$10:$M$152,13))</f>
        <v>40471.37188634259</v>
      </c>
      <c r="Q51" s="491">
        <f aca="true" t="shared" si="14" ref="Q51:Q56">IF(I51="",NOW(),VLOOKUP(I51,$A$10:$M$152,13))</f>
        <v>40471.37188634259</v>
      </c>
      <c r="R51" s="491">
        <f aca="true" t="shared" si="15" ref="R51:R56">IF(J51="",NOW(),VLOOKUP(J51,$A$10:$M$152,13))</f>
        <v>40471.37188634259</v>
      </c>
      <c r="S51" s="499"/>
      <c r="T51" s="492"/>
      <c r="U51" s="492"/>
      <c r="V51" s="492"/>
      <c r="W51" s="492"/>
      <c r="X51" s="493"/>
      <c r="Y51" s="494"/>
      <c r="Z51" s="494"/>
      <c r="AA51" s="494"/>
      <c r="AB51" s="494"/>
      <c r="AC51" s="494"/>
      <c r="AD51" s="494"/>
      <c r="AE51" s="494">
        <v>32</v>
      </c>
      <c r="AF51" s="494"/>
      <c r="AG51" s="494"/>
      <c r="AH51" s="494"/>
      <c r="AI51" s="494"/>
      <c r="AJ51" s="494"/>
      <c r="AK51" s="494"/>
      <c r="AL51" s="494"/>
      <c r="AM51" s="495"/>
      <c r="AN51" s="500"/>
      <c r="AO51" s="641">
        <v>0.3</v>
      </c>
      <c r="AP51" s="647" t="s">
        <v>290</v>
      </c>
      <c r="AQ51" s="464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481">
        <v>43</v>
      </c>
      <c r="B52" s="483"/>
      <c r="C52" s="507" t="s">
        <v>93</v>
      </c>
      <c r="D52" s="507"/>
      <c r="E52" s="504"/>
      <c r="F52" s="497">
        <v>0</v>
      </c>
      <c r="G52" s="498">
        <v>42</v>
      </c>
      <c r="H52" s="498"/>
      <c r="I52" s="498"/>
      <c r="J52" s="498"/>
      <c r="K52" s="487"/>
      <c r="L52" s="488">
        <f ca="1" t="shared" si="9"/>
        <v>40678</v>
      </c>
      <c r="M52" s="508">
        <f ca="1" t="shared" si="10"/>
        <v>40678</v>
      </c>
      <c r="N52" s="490">
        <f ca="1" t="shared" si="11"/>
        <v>40471.37188634259</v>
      </c>
      <c r="O52" s="491">
        <f ca="1" t="shared" si="12"/>
        <v>40678</v>
      </c>
      <c r="P52" s="491">
        <f ca="1" t="shared" si="13"/>
        <v>40471.37188634259</v>
      </c>
      <c r="Q52" s="491">
        <f ca="1" t="shared" si="14"/>
        <v>40471.37188634259</v>
      </c>
      <c r="R52" s="491">
        <f ca="1" t="shared" si="15"/>
        <v>40471.37188634259</v>
      </c>
      <c r="S52" s="499"/>
      <c r="T52" s="492"/>
      <c r="U52" s="492"/>
      <c r="V52" s="492"/>
      <c r="W52" s="492"/>
      <c r="X52" s="493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5"/>
      <c r="AN52" s="500"/>
      <c r="AO52" s="657">
        <v>0.2</v>
      </c>
      <c r="AP52" s="646"/>
      <c r="AQ52" s="464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481">
        <v>44</v>
      </c>
      <c r="B53" s="483"/>
      <c r="C53" s="505"/>
      <c r="D53" s="505" t="s">
        <v>113</v>
      </c>
      <c r="E53" s="504" t="s">
        <v>52</v>
      </c>
      <c r="F53" s="497">
        <v>22</v>
      </c>
      <c r="G53" s="498">
        <v>43</v>
      </c>
      <c r="H53" s="498"/>
      <c r="I53" s="498"/>
      <c r="J53" s="498"/>
      <c r="K53" s="487"/>
      <c r="L53" s="488">
        <f ca="1" t="shared" si="9"/>
        <v>40678</v>
      </c>
      <c r="M53" s="489">
        <f ca="1" t="shared" si="10"/>
        <v>40708.8</v>
      </c>
      <c r="N53" s="490">
        <f ca="1" t="shared" si="11"/>
        <v>40471.37188634259</v>
      </c>
      <c r="O53" s="491">
        <f ca="1" t="shared" si="12"/>
        <v>40678</v>
      </c>
      <c r="P53" s="491">
        <f ca="1" t="shared" si="13"/>
        <v>40471.37188634259</v>
      </c>
      <c r="Q53" s="491">
        <f ca="1" t="shared" si="14"/>
        <v>40471.37188634259</v>
      </c>
      <c r="R53" s="491">
        <f ca="1" t="shared" si="15"/>
        <v>40471.37188634259</v>
      </c>
      <c r="S53" s="499"/>
      <c r="T53" s="492"/>
      <c r="U53" s="492"/>
      <c r="V53" s="492"/>
      <c r="W53" s="492"/>
      <c r="X53" s="493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5"/>
      <c r="AN53" s="500"/>
      <c r="AO53" s="641"/>
      <c r="AP53" s="646"/>
      <c r="AQ53" s="464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481">
        <v>45</v>
      </c>
      <c r="B54" s="483"/>
      <c r="C54" s="505"/>
      <c r="D54" s="507" t="s">
        <v>114</v>
      </c>
      <c r="E54" s="504"/>
      <c r="F54" s="497">
        <v>0</v>
      </c>
      <c r="G54" s="498">
        <v>44</v>
      </c>
      <c r="H54" s="498"/>
      <c r="I54" s="498"/>
      <c r="J54" s="498"/>
      <c r="K54" s="487"/>
      <c r="L54" s="488">
        <f ca="1" t="shared" si="9"/>
        <v>40708.8</v>
      </c>
      <c r="M54" s="508">
        <f ca="1" t="shared" si="10"/>
        <v>40708.8</v>
      </c>
      <c r="N54" s="490">
        <f ca="1" t="shared" si="11"/>
        <v>40471.37188634259</v>
      </c>
      <c r="O54" s="491">
        <f ca="1" t="shared" si="12"/>
        <v>40708.8</v>
      </c>
      <c r="P54" s="491">
        <f ca="1" t="shared" si="13"/>
        <v>40471.37188634259</v>
      </c>
      <c r="Q54" s="491">
        <f ca="1" t="shared" si="14"/>
        <v>40471.37188634259</v>
      </c>
      <c r="R54" s="491">
        <f ca="1" t="shared" si="15"/>
        <v>40471.37188634259</v>
      </c>
      <c r="S54" s="499"/>
      <c r="T54" s="492"/>
      <c r="U54" s="492"/>
      <c r="V54" s="492"/>
      <c r="W54" s="492"/>
      <c r="X54" s="493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5"/>
      <c r="AN54" s="500"/>
      <c r="AO54" s="641">
        <v>0.1</v>
      </c>
      <c r="AP54" s="646"/>
      <c r="AQ54" s="464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481">
        <v>46</v>
      </c>
      <c r="B55" s="514"/>
      <c r="C55" s="505"/>
      <c r="D55" s="505" t="s">
        <v>115</v>
      </c>
      <c r="E55" s="504" t="s">
        <v>52</v>
      </c>
      <c r="F55" s="497">
        <v>43</v>
      </c>
      <c r="G55" s="498">
        <v>45</v>
      </c>
      <c r="H55" s="498"/>
      <c r="I55" s="498"/>
      <c r="J55" s="498"/>
      <c r="K55" s="487"/>
      <c r="L55" s="488">
        <f ca="1" t="shared" si="9"/>
        <v>40708.8</v>
      </c>
      <c r="M55" s="489">
        <f ca="1" t="shared" si="10"/>
        <v>40769</v>
      </c>
      <c r="N55" s="490">
        <f ca="1" t="shared" si="11"/>
        <v>40471.37188634259</v>
      </c>
      <c r="O55" s="491">
        <f ca="1" t="shared" si="12"/>
        <v>40708.8</v>
      </c>
      <c r="P55" s="491">
        <f ca="1" t="shared" si="13"/>
        <v>40471.37188634259</v>
      </c>
      <c r="Q55" s="491">
        <f ca="1" t="shared" si="14"/>
        <v>40471.37188634259</v>
      </c>
      <c r="R55" s="491">
        <f ca="1" t="shared" si="15"/>
        <v>40471.37188634259</v>
      </c>
      <c r="S55" s="514"/>
      <c r="T55" s="492"/>
      <c r="U55" s="492"/>
      <c r="V55" s="492"/>
      <c r="W55" s="492"/>
      <c r="X55" s="493"/>
      <c r="Y55" s="494"/>
      <c r="Z55" s="494"/>
      <c r="AA55" s="494"/>
      <c r="AB55" s="494"/>
      <c r="AC55" s="494"/>
      <c r="AD55" s="494"/>
      <c r="AE55" s="494">
        <v>8</v>
      </c>
      <c r="AF55" s="494"/>
      <c r="AG55" s="494"/>
      <c r="AH55" s="494"/>
      <c r="AI55" s="494"/>
      <c r="AJ55" s="494"/>
      <c r="AK55" s="494"/>
      <c r="AL55" s="494"/>
      <c r="AM55" s="495"/>
      <c r="AN55" s="515"/>
      <c r="AO55" s="657">
        <v>0.1</v>
      </c>
      <c r="AP55" s="647" t="s">
        <v>290</v>
      </c>
      <c r="AQ55" s="464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481">
        <v>47</v>
      </c>
      <c r="B56" s="514"/>
      <c r="C56" s="505"/>
      <c r="D56" s="505" t="s">
        <v>116</v>
      </c>
      <c r="E56" s="504"/>
      <c r="F56" s="497">
        <v>43</v>
      </c>
      <c r="G56" s="498">
        <v>45</v>
      </c>
      <c r="H56" s="498"/>
      <c r="I56" s="498"/>
      <c r="J56" s="498"/>
      <c r="K56" s="487"/>
      <c r="L56" s="488">
        <f ca="1" t="shared" si="9"/>
        <v>40708.8</v>
      </c>
      <c r="M56" s="489">
        <f ca="1" t="shared" si="10"/>
        <v>40769</v>
      </c>
      <c r="N56" s="490">
        <f ca="1" t="shared" si="11"/>
        <v>40471.37188634259</v>
      </c>
      <c r="O56" s="491">
        <f ca="1" t="shared" si="12"/>
        <v>40708.8</v>
      </c>
      <c r="P56" s="491">
        <f ca="1" t="shared" si="13"/>
        <v>40471.37188634259</v>
      </c>
      <c r="Q56" s="491">
        <f ca="1" t="shared" si="14"/>
        <v>40471.37188634259</v>
      </c>
      <c r="R56" s="491">
        <f ca="1" t="shared" si="15"/>
        <v>40471.37188634259</v>
      </c>
      <c r="S56" s="514"/>
      <c r="T56" s="492"/>
      <c r="U56" s="492"/>
      <c r="V56" s="492"/>
      <c r="W56" s="492"/>
      <c r="X56" s="493"/>
      <c r="Y56" s="494"/>
      <c r="Z56" s="494"/>
      <c r="AA56" s="494"/>
      <c r="AB56" s="494"/>
      <c r="AC56" s="494"/>
      <c r="AD56" s="494"/>
      <c r="AE56" s="494">
        <v>16</v>
      </c>
      <c r="AF56" s="494"/>
      <c r="AG56" s="494"/>
      <c r="AH56" s="494"/>
      <c r="AI56" s="494"/>
      <c r="AJ56" s="494"/>
      <c r="AK56" s="494"/>
      <c r="AL56" s="494"/>
      <c r="AM56" s="495"/>
      <c r="AN56" s="515"/>
      <c r="AO56" s="641">
        <v>0.1</v>
      </c>
      <c r="AP56" s="647" t="s">
        <v>290</v>
      </c>
      <c r="AQ56" s="464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481">
        <v>48</v>
      </c>
      <c r="B57" s="514"/>
      <c r="C57" s="505"/>
      <c r="D57" s="507" t="s">
        <v>121</v>
      </c>
      <c r="E57" s="504"/>
      <c r="F57" s="497">
        <v>0</v>
      </c>
      <c r="G57" s="498">
        <v>46</v>
      </c>
      <c r="H57" s="498">
        <v>47</v>
      </c>
      <c r="I57" s="498"/>
      <c r="J57" s="498"/>
      <c r="K57" s="487"/>
      <c r="L57" s="488">
        <f ca="1" t="shared" si="2"/>
        <v>40769</v>
      </c>
      <c r="M57" s="508">
        <f ca="1" t="shared" si="1"/>
        <v>40769</v>
      </c>
      <c r="N57" s="490">
        <f ca="1" t="shared" si="3"/>
        <v>40471.37188634259</v>
      </c>
      <c r="O57" s="491">
        <f ca="1" t="shared" si="4"/>
        <v>40769</v>
      </c>
      <c r="P57" s="491">
        <f ca="1" t="shared" si="5"/>
        <v>40769</v>
      </c>
      <c r="Q57" s="491">
        <f ca="1" t="shared" si="6"/>
        <v>40471.37188634259</v>
      </c>
      <c r="R57" s="491">
        <f ca="1" t="shared" si="7"/>
        <v>40471.37188634259</v>
      </c>
      <c r="S57" s="514"/>
      <c r="T57" s="492"/>
      <c r="U57" s="492"/>
      <c r="V57" s="492"/>
      <c r="W57" s="492"/>
      <c r="X57" s="493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  <c r="AM57" s="495"/>
      <c r="AN57" s="515"/>
      <c r="AO57" s="657">
        <v>0.1</v>
      </c>
      <c r="AP57" s="637"/>
      <c r="AQ57" s="464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481">
        <v>49</v>
      </c>
      <c r="B58" s="514"/>
      <c r="C58" s="505"/>
      <c r="D58" s="505" t="s">
        <v>117</v>
      </c>
      <c r="E58" s="504"/>
      <c r="F58" s="497">
        <v>100</v>
      </c>
      <c r="G58" s="498">
        <v>48</v>
      </c>
      <c r="H58" s="498"/>
      <c r="I58" s="498"/>
      <c r="J58" s="498"/>
      <c r="K58" s="487"/>
      <c r="L58" s="488">
        <f ca="1" t="shared" si="2"/>
        <v>40769</v>
      </c>
      <c r="M58" s="489">
        <f ca="1" t="shared" si="1"/>
        <v>40909</v>
      </c>
      <c r="N58" s="490">
        <f ca="1" t="shared" si="3"/>
        <v>40471.37188634259</v>
      </c>
      <c r="O58" s="491">
        <f ca="1" t="shared" si="4"/>
        <v>40769</v>
      </c>
      <c r="P58" s="491">
        <f ca="1" t="shared" si="5"/>
        <v>40471.37188634259</v>
      </c>
      <c r="Q58" s="491">
        <f ca="1" t="shared" si="6"/>
        <v>40471.37188634259</v>
      </c>
      <c r="R58" s="491">
        <f ca="1" t="shared" si="7"/>
        <v>40471.37188634259</v>
      </c>
      <c r="S58" s="514"/>
      <c r="T58" s="492"/>
      <c r="U58" s="492"/>
      <c r="V58" s="492"/>
      <c r="W58" s="492"/>
      <c r="X58" s="493"/>
      <c r="Y58" s="494"/>
      <c r="Z58" s="494"/>
      <c r="AA58" s="494"/>
      <c r="AB58" s="494"/>
      <c r="AC58" s="494"/>
      <c r="AD58" s="494"/>
      <c r="AE58" s="494">
        <v>40</v>
      </c>
      <c r="AF58" s="494"/>
      <c r="AG58" s="494"/>
      <c r="AH58" s="494"/>
      <c r="AI58" s="494"/>
      <c r="AJ58" s="494"/>
      <c r="AK58" s="494"/>
      <c r="AL58" s="494"/>
      <c r="AM58" s="495"/>
      <c r="AN58" s="515"/>
      <c r="AO58" s="641">
        <v>0.1</v>
      </c>
      <c r="AP58" s="647" t="s">
        <v>290</v>
      </c>
      <c r="AQ58" s="464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481">
        <v>50</v>
      </c>
      <c r="B59" s="514"/>
      <c r="C59" s="505"/>
      <c r="D59" s="507" t="s">
        <v>118</v>
      </c>
      <c r="E59" s="504"/>
      <c r="F59" s="497">
        <v>4</v>
      </c>
      <c r="G59" s="498">
        <v>49</v>
      </c>
      <c r="H59" s="498"/>
      <c r="I59" s="498"/>
      <c r="J59" s="498"/>
      <c r="K59" s="487"/>
      <c r="L59" s="488">
        <f ca="1" t="shared" si="2"/>
        <v>40909</v>
      </c>
      <c r="M59" s="508">
        <f ca="1" t="shared" si="1"/>
        <v>40914.6</v>
      </c>
      <c r="N59" s="490">
        <f ca="1" t="shared" si="3"/>
        <v>40471.37188634259</v>
      </c>
      <c r="O59" s="491">
        <f ca="1" t="shared" si="4"/>
        <v>40909</v>
      </c>
      <c r="P59" s="491">
        <f ca="1" t="shared" si="5"/>
        <v>40471.37188634259</v>
      </c>
      <c r="Q59" s="491">
        <f ca="1" t="shared" si="6"/>
        <v>40471.37188634259</v>
      </c>
      <c r="R59" s="491">
        <f ca="1" t="shared" si="7"/>
        <v>40471.37188634259</v>
      </c>
      <c r="S59" s="514"/>
      <c r="T59" s="492"/>
      <c r="U59" s="492"/>
      <c r="V59" s="492"/>
      <c r="W59" s="492"/>
      <c r="X59" s="493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5"/>
      <c r="AN59" s="515"/>
      <c r="AO59" s="657">
        <v>0.1</v>
      </c>
      <c r="AP59" s="637"/>
      <c r="AQ59" s="464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481">
        <v>51</v>
      </c>
      <c r="B60" s="514"/>
      <c r="C60" s="516" t="s">
        <v>99</v>
      </c>
      <c r="D60" s="505"/>
      <c r="E60" s="504"/>
      <c r="F60" s="497">
        <v>10</v>
      </c>
      <c r="G60" s="498">
        <v>50</v>
      </c>
      <c r="H60" s="498"/>
      <c r="I60" s="498"/>
      <c r="J60" s="498"/>
      <c r="K60" s="487"/>
      <c r="L60" s="488">
        <f ca="1" t="shared" si="2"/>
        <v>40914.6</v>
      </c>
      <c r="M60" s="489">
        <f ca="1" t="shared" si="1"/>
        <v>40928.6</v>
      </c>
      <c r="N60" s="490">
        <f ca="1" t="shared" si="3"/>
        <v>40471.37188634259</v>
      </c>
      <c r="O60" s="491">
        <f ca="1" t="shared" si="4"/>
        <v>40914.6</v>
      </c>
      <c r="P60" s="491">
        <f ca="1" t="shared" si="5"/>
        <v>40471.37188634259</v>
      </c>
      <c r="Q60" s="491">
        <f ca="1" t="shared" si="6"/>
        <v>40471.37188634259</v>
      </c>
      <c r="R60" s="491">
        <f ca="1" t="shared" si="7"/>
        <v>40471.37188634259</v>
      </c>
      <c r="S60" s="514"/>
      <c r="T60" s="492"/>
      <c r="U60" s="492"/>
      <c r="V60" s="492"/>
      <c r="W60" s="492"/>
      <c r="X60" s="493"/>
      <c r="Y60" s="494"/>
      <c r="Z60" s="494"/>
      <c r="AA60" s="494"/>
      <c r="AB60" s="494"/>
      <c r="AC60" s="494"/>
      <c r="AD60" s="494"/>
      <c r="AE60" s="494">
        <v>9</v>
      </c>
      <c r="AF60" s="494">
        <v>48</v>
      </c>
      <c r="AG60" s="494"/>
      <c r="AH60" s="494"/>
      <c r="AI60" s="494"/>
      <c r="AJ60" s="494"/>
      <c r="AK60" s="494"/>
      <c r="AL60" s="494"/>
      <c r="AM60" s="495"/>
      <c r="AN60" s="517"/>
      <c r="AO60" s="641">
        <f>(AF60*0.5+AE60*0.1)/(AF60+AE60)</f>
        <v>0.43684210526315786</v>
      </c>
      <c r="AP60" s="647" t="s">
        <v>290</v>
      </c>
      <c r="AQ60" s="464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481">
        <v>52</v>
      </c>
      <c r="B61" s="514"/>
      <c r="C61" s="505" t="s">
        <v>119</v>
      </c>
      <c r="D61" s="483"/>
      <c r="E61" s="504"/>
      <c r="F61" s="497">
        <v>5</v>
      </c>
      <c r="G61" s="498">
        <v>51</v>
      </c>
      <c r="H61" s="498"/>
      <c r="I61" s="498"/>
      <c r="J61" s="498"/>
      <c r="K61" s="487"/>
      <c r="L61" s="488">
        <f ca="1" t="shared" si="2"/>
        <v>40928.6</v>
      </c>
      <c r="M61" s="489">
        <f ca="1" t="shared" si="1"/>
        <v>40935.6</v>
      </c>
      <c r="N61" s="490">
        <f ca="1" t="shared" si="3"/>
        <v>40471.37188634259</v>
      </c>
      <c r="O61" s="491">
        <f ca="1" t="shared" si="4"/>
        <v>40928.6</v>
      </c>
      <c r="P61" s="491">
        <f ca="1" t="shared" si="5"/>
        <v>40471.37188634259</v>
      </c>
      <c r="Q61" s="491">
        <f ca="1" t="shared" si="6"/>
        <v>40471.37188634259</v>
      </c>
      <c r="R61" s="491">
        <f ca="1" t="shared" si="7"/>
        <v>40471.37188634259</v>
      </c>
      <c r="S61" s="514"/>
      <c r="T61" s="492"/>
      <c r="U61" s="492"/>
      <c r="V61" s="492"/>
      <c r="W61" s="492"/>
      <c r="X61" s="493"/>
      <c r="Y61" s="494"/>
      <c r="Z61" s="494"/>
      <c r="AA61" s="494"/>
      <c r="AB61" s="494"/>
      <c r="AC61" s="494"/>
      <c r="AD61" s="494"/>
      <c r="AE61" s="494">
        <v>2</v>
      </c>
      <c r="AF61" s="494"/>
      <c r="AG61" s="494"/>
      <c r="AH61" s="494"/>
      <c r="AI61" s="494"/>
      <c r="AJ61" s="494"/>
      <c r="AK61" s="494"/>
      <c r="AL61" s="494"/>
      <c r="AM61" s="495"/>
      <c r="AN61" s="500"/>
      <c r="AO61" s="641">
        <v>0.1</v>
      </c>
      <c r="AP61" s="647" t="s">
        <v>290</v>
      </c>
      <c r="AQ61" s="464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481">
        <v>53</v>
      </c>
      <c r="B62" s="514"/>
      <c r="C62" s="505" t="s">
        <v>122</v>
      </c>
      <c r="D62" s="505"/>
      <c r="E62" s="504"/>
      <c r="F62" s="497">
        <v>15</v>
      </c>
      <c r="G62" s="498">
        <v>50</v>
      </c>
      <c r="H62" s="498"/>
      <c r="I62" s="498"/>
      <c r="J62" s="498"/>
      <c r="K62" s="487"/>
      <c r="L62" s="488">
        <f ca="1" t="shared" si="2"/>
        <v>40914.6</v>
      </c>
      <c r="M62" s="489">
        <f ca="1" t="shared" si="1"/>
        <v>40935.6</v>
      </c>
      <c r="N62" s="490">
        <f ca="1" t="shared" si="3"/>
        <v>40471.37188634259</v>
      </c>
      <c r="O62" s="491">
        <f ca="1" t="shared" si="4"/>
        <v>40914.6</v>
      </c>
      <c r="P62" s="491">
        <f ca="1" t="shared" si="5"/>
        <v>40471.37188634259</v>
      </c>
      <c r="Q62" s="491">
        <f ca="1" t="shared" si="6"/>
        <v>40471.37188634259</v>
      </c>
      <c r="R62" s="491">
        <f ca="1" t="shared" si="7"/>
        <v>40471.37188634259</v>
      </c>
      <c r="S62" s="514"/>
      <c r="T62" s="492"/>
      <c r="U62" s="492"/>
      <c r="V62" s="492"/>
      <c r="W62" s="492"/>
      <c r="X62" s="493"/>
      <c r="Y62" s="494"/>
      <c r="Z62" s="494">
        <v>4</v>
      </c>
      <c r="AA62" s="494"/>
      <c r="AB62" s="494"/>
      <c r="AC62" s="494"/>
      <c r="AD62" s="494"/>
      <c r="AE62" s="494">
        <v>24</v>
      </c>
      <c r="AF62" s="494"/>
      <c r="AG62" s="494"/>
      <c r="AH62" s="494"/>
      <c r="AI62" s="494"/>
      <c r="AJ62" s="494"/>
      <c r="AK62" s="494"/>
      <c r="AL62" s="494"/>
      <c r="AM62" s="495"/>
      <c r="AN62" s="500"/>
      <c r="AO62" s="641">
        <f>(Z62*0.5+AE62*0.1)/(Z62+AE62)</f>
        <v>0.15714285714285717</v>
      </c>
      <c r="AP62" s="647" t="s">
        <v>290</v>
      </c>
      <c r="AQ62" s="464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481">
        <v>54</v>
      </c>
      <c r="B63" s="514"/>
      <c r="C63" s="505" t="s">
        <v>120</v>
      </c>
      <c r="D63" s="516"/>
      <c r="E63" s="504"/>
      <c r="F63" s="497">
        <v>20</v>
      </c>
      <c r="G63" s="498">
        <v>53</v>
      </c>
      <c r="H63" s="498"/>
      <c r="I63" s="498"/>
      <c r="J63" s="498"/>
      <c r="K63" s="487"/>
      <c r="L63" s="488">
        <f ca="1" t="shared" si="2"/>
        <v>40935.6</v>
      </c>
      <c r="M63" s="489">
        <f ca="1" t="shared" si="1"/>
        <v>40963.6</v>
      </c>
      <c r="N63" s="490">
        <f ca="1" t="shared" si="3"/>
        <v>40471.37188634259</v>
      </c>
      <c r="O63" s="491">
        <f ca="1" t="shared" si="4"/>
        <v>40935.6</v>
      </c>
      <c r="P63" s="491">
        <f ca="1" t="shared" si="5"/>
        <v>40471.37188634259</v>
      </c>
      <c r="Q63" s="491">
        <f ca="1" t="shared" si="6"/>
        <v>40471.37188634259</v>
      </c>
      <c r="R63" s="491">
        <f ca="1" t="shared" si="7"/>
        <v>40471.37188634259</v>
      </c>
      <c r="S63" s="514"/>
      <c r="T63" s="492"/>
      <c r="U63" s="492"/>
      <c r="V63" s="492"/>
      <c r="W63" s="492"/>
      <c r="X63" s="493"/>
      <c r="Y63" s="494"/>
      <c r="Z63" s="494"/>
      <c r="AA63" s="494"/>
      <c r="AB63" s="494"/>
      <c r="AC63" s="494"/>
      <c r="AD63" s="494"/>
      <c r="AE63" s="494">
        <v>4</v>
      </c>
      <c r="AF63" s="494">
        <v>80</v>
      </c>
      <c r="AG63" s="494"/>
      <c r="AH63" s="494"/>
      <c r="AI63" s="494"/>
      <c r="AJ63" s="494"/>
      <c r="AK63" s="494"/>
      <c r="AL63" s="494"/>
      <c r="AM63" s="495"/>
      <c r="AN63" s="500"/>
      <c r="AO63" s="641">
        <f>(AF63*0.5+AE63*0.1)/(AF63+AE63)</f>
        <v>0.4809523809523809</v>
      </c>
      <c r="AP63" s="647" t="s">
        <v>290</v>
      </c>
      <c r="AQ63" s="464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518">
        <v>55</v>
      </c>
      <c r="B64" s="514"/>
      <c r="C64" s="505"/>
      <c r="D64" s="507" t="s">
        <v>138</v>
      </c>
      <c r="E64" s="504"/>
      <c r="F64" s="497">
        <v>0</v>
      </c>
      <c r="G64" s="498">
        <v>54</v>
      </c>
      <c r="H64" s="498"/>
      <c r="I64" s="498"/>
      <c r="J64" s="498"/>
      <c r="K64" s="487"/>
      <c r="L64" s="488">
        <f ca="1" t="shared" si="2"/>
        <v>40963.6</v>
      </c>
      <c r="M64" s="519">
        <f ca="1" t="shared" si="1"/>
        <v>40963.6</v>
      </c>
      <c r="N64" s="490">
        <f ca="1" t="shared" si="3"/>
        <v>40471.37188634259</v>
      </c>
      <c r="O64" s="491">
        <f ca="1" t="shared" si="4"/>
        <v>40963.6</v>
      </c>
      <c r="P64" s="491">
        <f ca="1" t="shared" si="5"/>
        <v>40471.37188634259</v>
      </c>
      <c r="Q64" s="491">
        <f ca="1" t="shared" si="6"/>
        <v>40471.37188634259</v>
      </c>
      <c r="R64" s="491">
        <f ca="1" t="shared" si="7"/>
        <v>40471.37188634259</v>
      </c>
      <c r="S64" s="514"/>
      <c r="T64" s="492"/>
      <c r="U64" s="492"/>
      <c r="V64" s="492"/>
      <c r="W64" s="492"/>
      <c r="X64" s="493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5"/>
      <c r="AN64" s="500"/>
      <c r="AO64" s="657">
        <v>0.25</v>
      </c>
      <c r="AP64" s="647"/>
      <c r="AQ64" s="464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518">
        <v>56</v>
      </c>
      <c r="B65" s="514"/>
      <c r="C65" s="505" t="s">
        <v>102</v>
      </c>
      <c r="D65" s="505"/>
      <c r="E65" s="504"/>
      <c r="F65" s="497">
        <f>SUM(F60:F63)</f>
        <v>50</v>
      </c>
      <c r="G65" s="498">
        <v>50</v>
      </c>
      <c r="H65" s="498"/>
      <c r="I65" s="498"/>
      <c r="J65" s="498"/>
      <c r="K65" s="487"/>
      <c r="L65" s="488">
        <f ca="1" t="shared" si="2"/>
        <v>40914.6</v>
      </c>
      <c r="M65" s="489">
        <f ca="1" t="shared" si="1"/>
        <v>40984.6</v>
      </c>
      <c r="N65" s="490">
        <f ca="1" t="shared" si="3"/>
        <v>40471.37188634259</v>
      </c>
      <c r="O65" s="491">
        <f ca="1" t="shared" si="4"/>
        <v>40914.6</v>
      </c>
      <c r="P65" s="491">
        <f ca="1" t="shared" si="5"/>
        <v>40471.37188634259</v>
      </c>
      <c r="Q65" s="491">
        <f ca="1" t="shared" si="6"/>
        <v>40471.37188634259</v>
      </c>
      <c r="R65" s="491">
        <f ca="1" t="shared" si="7"/>
        <v>40471.37188634259</v>
      </c>
      <c r="S65" s="514"/>
      <c r="T65" s="492"/>
      <c r="U65" s="492"/>
      <c r="V65" s="492"/>
      <c r="W65" s="492"/>
      <c r="X65" s="493"/>
      <c r="Y65" s="494"/>
      <c r="Z65" s="494"/>
      <c r="AA65" s="494"/>
      <c r="AB65" s="494"/>
      <c r="AC65" s="494"/>
      <c r="AD65" s="494"/>
      <c r="AE65" s="494"/>
      <c r="AF65" s="494">
        <v>96</v>
      </c>
      <c r="AG65" s="494"/>
      <c r="AH65" s="494"/>
      <c r="AI65" s="494"/>
      <c r="AJ65" s="494"/>
      <c r="AK65" s="494"/>
      <c r="AL65" s="494"/>
      <c r="AM65" s="495"/>
      <c r="AN65" s="500"/>
      <c r="AO65" s="641">
        <v>0.5</v>
      </c>
      <c r="AP65" s="647" t="s">
        <v>290</v>
      </c>
      <c r="AQ65" s="464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 hidden="1">
      <c r="A66" s="518">
        <v>57</v>
      </c>
      <c r="B66" s="514"/>
      <c r="C66" s="505"/>
      <c r="D66" s="483"/>
      <c r="E66" s="504"/>
      <c r="F66" s="497"/>
      <c r="G66" s="498"/>
      <c r="H66" s="498"/>
      <c r="I66" s="498"/>
      <c r="J66" s="498"/>
      <c r="K66" s="487"/>
      <c r="L66" s="488" t="str">
        <f t="shared" si="2"/>
        <v/>
      </c>
      <c r="M66" s="489" t="str">
        <f t="shared" si="1"/>
        <v/>
      </c>
      <c r="N66" s="490">
        <f ca="1" t="shared" si="3"/>
        <v>40471.37188634259</v>
      </c>
      <c r="O66" s="491">
        <f ca="1" t="shared" si="4"/>
        <v>40471.37188634259</v>
      </c>
      <c r="P66" s="491">
        <f ca="1" t="shared" si="5"/>
        <v>40471.37188634259</v>
      </c>
      <c r="Q66" s="491">
        <f ca="1" t="shared" si="6"/>
        <v>40471.37188634259</v>
      </c>
      <c r="R66" s="491">
        <f ca="1" t="shared" si="7"/>
        <v>40471.37188634259</v>
      </c>
      <c r="S66" s="514"/>
      <c r="T66" s="492"/>
      <c r="U66" s="492"/>
      <c r="V66" s="492"/>
      <c r="W66" s="492"/>
      <c r="X66" s="493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5"/>
      <c r="AN66" s="500"/>
      <c r="AO66" s="641"/>
      <c r="AP66" s="637"/>
      <c r="AQ66" s="464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 hidden="1">
      <c r="A67" s="518">
        <v>58</v>
      </c>
      <c r="B67" s="514"/>
      <c r="C67" s="505"/>
      <c r="D67" s="505"/>
      <c r="E67" s="504"/>
      <c r="F67" s="497"/>
      <c r="G67" s="498"/>
      <c r="H67" s="498"/>
      <c r="I67" s="498"/>
      <c r="J67" s="498"/>
      <c r="K67" s="487"/>
      <c r="L67" s="488" t="str">
        <f t="shared" si="2"/>
        <v/>
      </c>
      <c r="M67" s="489" t="str">
        <f t="shared" si="1"/>
        <v/>
      </c>
      <c r="N67" s="490">
        <f ca="1" t="shared" si="3"/>
        <v>40471.37188634259</v>
      </c>
      <c r="O67" s="491">
        <f ca="1" t="shared" si="4"/>
        <v>40471.37188634259</v>
      </c>
      <c r="P67" s="491">
        <f ca="1" t="shared" si="5"/>
        <v>40471.37188634259</v>
      </c>
      <c r="Q67" s="491">
        <f ca="1" t="shared" si="6"/>
        <v>40471.37188634259</v>
      </c>
      <c r="R67" s="491">
        <f ca="1" t="shared" si="7"/>
        <v>40471.37188634259</v>
      </c>
      <c r="S67" s="514"/>
      <c r="T67" s="492"/>
      <c r="U67" s="492"/>
      <c r="V67" s="492"/>
      <c r="W67" s="492"/>
      <c r="X67" s="493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5"/>
      <c r="AN67" s="500"/>
      <c r="AO67" s="641"/>
      <c r="AP67" s="637"/>
      <c r="AQ67" s="464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 hidden="1">
      <c r="A68" s="518">
        <v>59</v>
      </c>
      <c r="B68" s="514"/>
      <c r="C68" s="505"/>
      <c r="D68" s="516"/>
      <c r="E68" s="504"/>
      <c r="F68" s="497"/>
      <c r="G68" s="498"/>
      <c r="H68" s="498"/>
      <c r="I68" s="498"/>
      <c r="J68" s="498"/>
      <c r="K68" s="487"/>
      <c r="L68" s="488" t="str">
        <f t="shared" si="2"/>
        <v/>
      </c>
      <c r="M68" s="489" t="str">
        <f t="shared" si="1"/>
        <v/>
      </c>
      <c r="N68" s="490">
        <f ca="1" t="shared" si="3"/>
        <v>40471.37188634259</v>
      </c>
      <c r="O68" s="491">
        <f ca="1" t="shared" si="4"/>
        <v>40471.37188634259</v>
      </c>
      <c r="P68" s="491">
        <f ca="1" t="shared" si="5"/>
        <v>40471.37188634259</v>
      </c>
      <c r="Q68" s="491">
        <f ca="1" t="shared" si="6"/>
        <v>40471.37188634259</v>
      </c>
      <c r="R68" s="491">
        <f ca="1" t="shared" si="7"/>
        <v>40471.37188634259</v>
      </c>
      <c r="S68" s="514"/>
      <c r="T68" s="492"/>
      <c r="U68" s="492"/>
      <c r="V68" s="492"/>
      <c r="W68" s="492"/>
      <c r="X68" s="493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5"/>
      <c r="AN68" s="500"/>
      <c r="AO68" s="641"/>
      <c r="AP68" s="637"/>
      <c r="AQ68" s="464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 hidden="1">
      <c r="A69" s="518">
        <v>60</v>
      </c>
      <c r="B69" s="514"/>
      <c r="C69" s="505"/>
      <c r="D69" s="505"/>
      <c r="E69" s="504"/>
      <c r="F69" s="497"/>
      <c r="G69" s="498"/>
      <c r="H69" s="498"/>
      <c r="I69" s="498"/>
      <c r="J69" s="498"/>
      <c r="K69" s="487"/>
      <c r="L69" s="488" t="str">
        <f t="shared" si="2"/>
        <v/>
      </c>
      <c r="M69" s="489" t="str">
        <f t="shared" si="1"/>
        <v/>
      </c>
      <c r="N69" s="490">
        <f ca="1" t="shared" si="3"/>
        <v>40471.37188634259</v>
      </c>
      <c r="O69" s="491">
        <f ca="1" t="shared" si="4"/>
        <v>40471.37188634259</v>
      </c>
      <c r="P69" s="491">
        <f ca="1" t="shared" si="5"/>
        <v>40471.37188634259</v>
      </c>
      <c r="Q69" s="491">
        <f ca="1" t="shared" si="6"/>
        <v>40471.37188634259</v>
      </c>
      <c r="R69" s="491">
        <f ca="1" t="shared" si="7"/>
        <v>40471.37188634259</v>
      </c>
      <c r="S69" s="514"/>
      <c r="T69" s="492"/>
      <c r="U69" s="492"/>
      <c r="V69" s="492"/>
      <c r="W69" s="492"/>
      <c r="X69" s="493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  <c r="AM69" s="495"/>
      <c r="AN69" s="500"/>
      <c r="AO69" s="641"/>
      <c r="AP69" s="637"/>
      <c r="AQ69" s="464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 hidden="1">
      <c r="A70" s="518">
        <v>61</v>
      </c>
      <c r="B70" s="514"/>
      <c r="C70" s="505"/>
      <c r="D70" s="507"/>
      <c r="E70" s="504"/>
      <c r="F70" s="497"/>
      <c r="G70" s="498"/>
      <c r="H70" s="498"/>
      <c r="I70" s="498"/>
      <c r="J70" s="498"/>
      <c r="K70" s="487"/>
      <c r="L70" s="488" t="str">
        <f t="shared" si="2"/>
        <v/>
      </c>
      <c r="M70" s="489" t="str">
        <f t="shared" si="1"/>
        <v/>
      </c>
      <c r="N70" s="490">
        <f ca="1" t="shared" si="3"/>
        <v>40471.37188634259</v>
      </c>
      <c r="O70" s="491">
        <f ca="1" t="shared" si="4"/>
        <v>40471.37188634259</v>
      </c>
      <c r="P70" s="491">
        <f ca="1" t="shared" si="5"/>
        <v>40471.37188634259</v>
      </c>
      <c r="Q70" s="491">
        <f ca="1" t="shared" si="6"/>
        <v>40471.37188634259</v>
      </c>
      <c r="R70" s="491">
        <f ca="1" t="shared" si="7"/>
        <v>40471.37188634259</v>
      </c>
      <c r="S70" s="514"/>
      <c r="T70" s="492"/>
      <c r="U70" s="492"/>
      <c r="V70" s="492"/>
      <c r="W70" s="492"/>
      <c r="X70" s="493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5"/>
      <c r="AN70" s="500"/>
      <c r="AO70" s="641"/>
      <c r="AP70" s="637"/>
      <c r="AQ70" s="464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 hidden="1">
      <c r="A71" s="518">
        <v>62</v>
      </c>
      <c r="B71" s="514"/>
      <c r="C71" s="516"/>
      <c r="D71" s="505"/>
      <c r="E71" s="504"/>
      <c r="F71" s="497"/>
      <c r="G71" s="498"/>
      <c r="H71" s="498"/>
      <c r="I71" s="498"/>
      <c r="J71" s="498"/>
      <c r="K71" s="487"/>
      <c r="L71" s="488" t="str">
        <f t="shared" si="2"/>
        <v/>
      </c>
      <c r="M71" s="489" t="str">
        <f t="shared" si="1"/>
        <v/>
      </c>
      <c r="N71" s="490">
        <f ca="1" t="shared" si="3"/>
        <v>40471.37188634259</v>
      </c>
      <c r="O71" s="491">
        <f ca="1" t="shared" si="4"/>
        <v>40471.37188634259</v>
      </c>
      <c r="P71" s="491">
        <f ca="1" t="shared" si="5"/>
        <v>40471.37188634259</v>
      </c>
      <c r="Q71" s="491">
        <f ca="1" t="shared" si="6"/>
        <v>40471.37188634259</v>
      </c>
      <c r="R71" s="491">
        <f ca="1" t="shared" si="7"/>
        <v>40471.37188634259</v>
      </c>
      <c r="S71" s="514"/>
      <c r="T71" s="492"/>
      <c r="U71" s="492"/>
      <c r="V71" s="492"/>
      <c r="W71" s="492"/>
      <c r="X71" s="493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5"/>
      <c r="AN71" s="500"/>
      <c r="AO71" s="641"/>
      <c r="AP71" s="637"/>
      <c r="AQ71" s="464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 hidden="1">
      <c r="A72" s="518">
        <v>63</v>
      </c>
      <c r="B72" s="514"/>
      <c r="C72" s="505"/>
      <c r="D72" s="483"/>
      <c r="E72" s="504"/>
      <c r="F72" s="497"/>
      <c r="G72" s="498"/>
      <c r="H72" s="498"/>
      <c r="I72" s="498"/>
      <c r="J72" s="498"/>
      <c r="K72" s="487"/>
      <c r="L72" s="488" t="str">
        <f t="shared" si="2"/>
        <v/>
      </c>
      <c r="M72" s="489" t="str">
        <f t="shared" si="1"/>
        <v/>
      </c>
      <c r="N72" s="490">
        <f ca="1" t="shared" si="3"/>
        <v>40471.37188634259</v>
      </c>
      <c r="O72" s="491">
        <f ca="1" t="shared" si="4"/>
        <v>40471.37188634259</v>
      </c>
      <c r="P72" s="491">
        <f ca="1" t="shared" si="5"/>
        <v>40471.37188634259</v>
      </c>
      <c r="Q72" s="491">
        <f ca="1" t="shared" si="6"/>
        <v>40471.37188634259</v>
      </c>
      <c r="R72" s="491">
        <f ca="1" t="shared" si="7"/>
        <v>40471.37188634259</v>
      </c>
      <c r="S72" s="514"/>
      <c r="T72" s="492"/>
      <c r="U72" s="492"/>
      <c r="V72" s="492"/>
      <c r="W72" s="492"/>
      <c r="X72" s="493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494"/>
      <c r="AL72" s="494"/>
      <c r="AM72" s="495"/>
      <c r="AN72" s="500"/>
      <c r="AO72" s="641"/>
      <c r="AP72" s="637"/>
      <c r="AQ72" s="464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518">
        <v>64</v>
      </c>
      <c r="B73" s="514"/>
      <c r="C73" s="505"/>
      <c r="D73" s="505"/>
      <c r="E73" s="504"/>
      <c r="F73" s="497"/>
      <c r="G73" s="498"/>
      <c r="H73" s="498"/>
      <c r="I73" s="498"/>
      <c r="J73" s="498"/>
      <c r="K73" s="487"/>
      <c r="L73" s="488" t="str">
        <f t="shared" si="2"/>
        <v/>
      </c>
      <c r="M73" s="489" t="str">
        <f t="shared" si="1"/>
        <v/>
      </c>
      <c r="N73" s="490">
        <f ca="1" t="shared" si="3"/>
        <v>40471.37188634259</v>
      </c>
      <c r="O73" s="491">
        <f ca="1" t="shared" si="4"/>
        <v>40471.37188634259</v>
      </c>
      <c r="P73" s="491">
        <f ca="1" t="shared" si="5"/>
        <v>40471.37188634259</v>
      </c>
      <c r="Q73" s="491">
        <f ca="1" t="shared" si="6"/>
        <v>40471.37188634259</v>
      </c>
      <c r="R73" s="491">
        <f ca="1" t="shared" si="7"/>
        <v>40471.37188634259</v>
      </c>
      <c r="S73" s="514"/>
      <c r="T73" s="492"/>
      <c r="U73" s="492"/>
      <c r="V73" s="492"/>
      <c r="W73" s="492"/>
      <c r="X73" s="493"/>
      <c r="Y73" s="494"/>
      <c r="Z73" s="49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5"/>
      <c r="AN73" s="500"/>
      <c r="AO73" s="641"/>
      <c r="AP73" s="637"/>
      <c r="AQ73" s="464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518">
        <v>65</v>
      </c>
      <c r="B74" s="514"/>
      <c r="C74" s="505"/>
      <c r="D74" s="516"/>
      <c r="E74" s="504"/>
      <c r="F74" s="497"/>
      <c r="G74" s="498"/>
      <c r="H74" s="498"/>
      <c r="I74" s="498"/>
      <c r="J74" s="498"/>
      <c r="K74" s="487"/>
      <c r="L74" s="488" t="str">
        <f t="shared" si="2"/>
        <v/>
      </c>
      <c r="M74" s="489" t="str">
        <f t="shared" si="1"/>
        <v/>
      </c>
      <c r="N74" s="490">
        <f ca="1" t="shared" si="3"/>
        <v>40471.37188634259</v>
      </c>
      <c r="O74" s="491">
        <f ca="1" t="shared" si="4"/>
        <v>40471.37188634259</v>
      </c>
      <c r="P74" s="491">
        <f ca="1" t="shared" si="5"/>
        <v>40471.37188634259</v>
      </c>
      <c r="Q74" s="491">
        <f ca="1" t="shared" si="6"/>
        <v>40471.37188634259</v>
      </c>
      <c r="R74" s="491">
        <f ca="1" t="shared" si="7"/>
        <v>40471.37188634259</v>
      </c>
      <c r="S74" s="514"/>
      <c r="T74" s="492"/>
      <c r="U74" s="492"/>
      <c r="V74" s="492"/>
      <c r="W74" s="492"/>
      <c r="X74" s="493"/>
      <c r="Y74" s="494"/>
      <c r="Z74" s="49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494"/>
      <c r="AL74" s="494"/>
      <c r="AM74" s="495"/>
      <c r="AN74" s="500"/>
      <c r="AO74" s="641"/>
      <c r="AP74" s="637"/>
      <c r="AQ74" s="464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518">
        <v>66</v>
      </c>
      <c r="B75" s="514"/>
      <c r="C75" s="505"/>
      <c r="D75" s="505"/>
      <c r="E75" s="504"/>
      <c r="F75" s="497"/>
      <c r="G75" s="498"/>
      <c r="H75" s="498"/>
      <c r="I75" s="498"/>
      <c r="J75" s="498"/>
      <c r="K75" s="487"/>
      <c r="L75" s="488" t="str">
        <f t="shared" si="2"/>
        <v/>
      </c>
      <c r="M75" s="489" t="str">
        <f aca="true" t="shared" si="16" ref="M75:M138">IF(F75="","",+L75+(F75*7/5))</f>
        <v/>
      </c>
      <c r="N75" s="490">
        <f ca="1" t="shared" si="3"/>
        <v>40471.37188634259</v>
      </c>
      <c r="O75" s="491">
        <f ca="1" t="shared" si="4"/>
        <v>40471.37188634259</v>
      </c>
      <c r="P75" s="491">
        <f ca="1" t="shared" si="5"/>
        <v>40471.37188634259</v>
      </c>
      <c r="Q75" s="491">
        <f ca="1" t="shared" si="6"/>
        <v>40471.37188634259</v>
      </c>
      <c r="R75" s="491">
        <f ca="1" t="shared" si="7"/>
        <v>40471.37188634259</v>
      </c>
      <c r="S75" s="514"/>
      <c r="T75" s="492"/>
      <c r="U75" s="492"/>
      <c r="V75" s="492"/>
      <c r="W75" s="492"/>
      <c r="X75" s="493"/>
      <c r="Y75" s="494"/>
      <c r="Z75" s="494"/>
      <c r="AA75" s="494"/>
      <c r="AB75" s="494"/>
      <c r="AC75" s="494"/>
      <c r="AD75" s="494"/>
      <c r="AE75" s="494"/>
      <c r="AF75" s="494"/>
      <c r="AG75" s="494"/>
      <c r="AH75" s="494"/>
      <c r="AI75" s="494"/>
      <c r="AJ75" s="494"/>
      <c r="AK75" s="494"/>
      <c r="AL75" s="494"/>
      <c r="AM75" s="495"/>
      <c r="AN75" s="500"/>
      <c r="AO75" s="641"/>
      <c r="AP75" s="637"/>
      <c r="AQ75" s="464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518">
        <v>67</v>
      </c>
      <c r="B76" s="483"/>
      <c r="C76" s="503"/>
      <c r="D76" s="505"/>
      <c r="E76" s="504"/>
      <c r="F76" s="497"/>
      <c r="G76" s="498"/>
      <c r="H76" s="498"/>
      <c r="I76" s="498"/>
      <c r="J76" s="498"/>
      <c r="K76" s="487"/>
      <c r="L76" s="488" t="str">
        <f aca="true" t="shared" si="17" ref="L76:L139">IF(F76="","",IF(K76="",MAX(N76:R76),K76))</f>
        <v/>
      </c>
      <c r="M76" s="489" t="str">
        <f t="shared" si="16"/>
        <v/>
      </c>
      <c r="N76" s="490">
        <f aca="true" t="shared" si="18" ref="N76:N139">IF(K76="",NOW(),K76)</f>
        <v>40471.37188634259</v>
      </c>
      <c r="O76" s="491">
        <f aca="true" t="shared" si="19" ref="O76:O139">IF(G76="",NOW(),VLOOKUP(G76,$A$10:$M$152,13))</f>
        <v>40471.37188634259</v>
      </c>
      <c r="P76" s="491">
        <f aca="true" t="shared" si="20" ref="P76:P139">IF(H76="",NOW(),VLOOKUP(H76,$A$10:$M$152,13))</f>
        <v>40471.37188634259</v>
      </c>
      <c r="Q76" s="491">
        <f aca="true" t="shared" si="21" ref="Q76:Q139">IF(I76="",NOW(),VLOOKUP(I76,$A$10:$M$152,13))</f>
        <v>40471.37188634259</v>
      </c>
      <c r="R76" s="491">
        <f aca="true" t="shared" si="22" ref="R76:R139">IF(J76="",NOW(),VLOOKUP(J76,$A$10:$M$152,13))</f>
        <v>40471.37188634259</v>
      </c>
      <c r="S76" s="514"/>
      <c r="T76" s="492"/>
      <c r="U76" s="492"/>
      <c r="V76" s="492"/>
      <c r="W76" s="492"/>
      <c r="X76" s="493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5"/>
      <c r="AN76" s="500"/>
      <c r="AO76" s="641"/>
      <c r="AP76" s="637"/>
      <c r="AQ76" s="464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518">
        <v>68</v>
      </c>
      <c r="B77" s="501"/>
      <c r="C77" s="505"/>
      <c r="D77" s="483"/>
      <c r="E77" s="504"/>
      <c r="F77" s="497"/>
      <c r="G77" s="498"/>
      <c r="H77" s="498"/>
      <c r="I77" s="498"/>
      <c r="J77" s="498"/>
      <c r="K77" s="487"/>
      <c r="L77" s="488" t="str">
        <f t="shared" si="17"/>
        <v/>
      </c>
      <c r="M77" s="489" t="str">
        <f t="shared" si="16"/>
        <v/>
      </c>
      <c r="N77" s="490">
        <f ca="1" t="shared" si="18"/>
        <v>40471.37188634259</v>
      </c>
      <c r="O77" s="491">
        <f ca="1" t="shared" si="19"/>
        <v>40471.37188634259</v>
      </c>
      <c r="P77" s="491">
        <f ca="1" t="shared" si="20"/>
        <v>40471.37188634259</v>
      </c>
      <c r="Q77" s="491">
        <f ca="1" t="shared" si="21"/>
        <v>40471.37188634259</v>
      </c>
      <c r="R77" s="491">
        <f ca="1" t="shared" si="22"/>
        <v>40471.37188634259</v>
      </c>
      <c r="S77" s="514"/>
      <c r="T77" s="492"/>
      <c r="U77" s="492"/>
      <c r="V77" s="492"/>
      <c r="W77" s="492"/>
      <c r="X77" s="493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5"/>
      <c r="AN77" s="500"/>
      <c r="AO77" s="641"/>
      <c r="AP77" s="637"/>
      <c r="AQ77" s="464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518">
        <v>69</v>
      </c>
      <c r="B78" s="512"/>
      <c r="C78" s="505"/>
      <c r="D78" s="505"/>
      <c r="E78" s="504"/>
      <c r="F78" s="497"/>
      <c r="G78" s="498"/>
      <c r="H78" s="498"/>
      <c r="I78" s="498"/>
      <c r="J78" s="498"/>
      <c r="K78" s="487"/>
      <c r="L78" s="488" t="str">
        <f t="shared" si="17"/>
        <v/>
      </c>
      <c r="M78" s="489" t="str">
        <f t="shared" si="16"/>
        <v/>
      </c>
      <c r="N78" s="490">
        <f ca="1" t="shared" si="18"/>
        <v>40471.37188634259</v>
      </c>
      <c r="O78" s="491">
        <f ca="1" t="shared" si="19"/>
        <v>40471.37188634259</v>
      </c>
      <c r="P78" s="491">
        <f ca="1" t="shared" si="20"/>
        <v>40471.37188634259</v>
      </c>
      <c r="Q78" s="491">
        <f ca="1" t="shared" si="21"/>
        <v>40471.37188634259</v>
      </c>
      <c r="R78" s="491">
        <f ca="1" t="shared" si="22"/>
        <v>40471.37188634259</v>
      </c>
      <c r="S78" s="514"/>
      <c r="T78" s="492"/>
      <c r="U78" s="492"/>
      <c r="V78" s="492"/>
      <c r="W78" s="492"/>
      <c r="X78" s="493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5"/>
      <c r="AN78" s="500"/>
      <c r="AO78" s="641"/>
      <c r="AP78" s="637"/>
      <c r="AQ78" s="464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518">
        <v>70</v>
      </c>
      <c r="B79" s="483"/>
      <c r="C79" s="505"/>
      <c r="D79" s="507"/>
      <c r="E79" s="504"/>
      <c r="F79" s="497"/>
      <c r="G79" s="498"/>
      <c r="H79" s="498"/>
      <c r="I79" s="498"/>
      <c r="J79" s="498"/>
      <c r="K79" s="487"/>
      <c r="L79" s="488" t="str">
        <f t="shared" si="17"/>
        <v/>
      </c>
      <c r="M79" s="489" t="str">
        <f t="shared" si="16"/>
        <v/>
      </c>
      <c r="N79" s="490">
        <f ca="1" t="shared" si="18"/>
        <v>40471.37188634259</v>
      </c>
      <c r="O79" s="491">
        <f ca="1" t="shared" si="19"/>
        <v>40471.37188634259</v>
      </c>
      <c r="P79" s="491">
        <f ca="1" t="shared" si="20"/>
        <v>40471.37188634259</v>
      </c>
      <c r="Q79" s="491">
        <f ca="1" t="shared" si="21"/>
        <v>40471.37188634259</v>
      </c>
      <c r="R79" s="491">
        <f ca="1" t="shared" si="22"/>
        <v>40471.37188634259</v>
      </c>
      <c r="S79" s="514"/>
      <c r="T79" s="492"/>
      <c r="U79" s="492"/>
      <c r="V79" s="492"/>
      <c r="W79" s="492"/>
      <c r="X79" s="493"/>
      <c r="Y79" s="494"/>
      <c r="Z79" s="494"/>
      <c r="AA79" s="494"/>
      <c r="AB79" s="494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5"/>
      <c r="AN79" s="500"/>
      <c r="AO79" s="641"/>
      <c r="AP79" s="637"/>
      <c r="AQ79" s="464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518">
        <v>71</v>
      </c>
      <c r="B80" s="483"/>
      <c r="C80" s="505"/>
      <c r="D80" s="505"/>
      <c r="E80" s="504"/>
      <c r="F80" s="497"/>
      <c r="G80" s="498"/>
      <c r="H80" s="498"/>
      <c r="I80" s="498"/>
      <c r="J80" s="498"/>
      <c r="K80" s="487"/>
      <c r="L80" s="488" t="str">
        <f t="shared" si="17"/>
        <v/>
      </c>
      <c r="M80" s="489" t="str">
        <f t="shared" si="16"/>
        <v/>
      </c>
      <c r="N80" s="490">
        <f ca="1" t="shared" si="18"/>
        <v>40471.37188634259</v>
      </c>
      <c r="O80" s="491">
        <f ca="1" t="shared" si="19"/>
        <v>40471.37188634259</v>
      </c>
      <c r="P80" s="491">
        <f ca="1" t="shared" si="20"/>
        <v>40471.37188634259</v>
      </c>
      <c r="Q80" s="491">
        <f ca="1" t="shared" si="21"/>
        <v>40471.37188634259</v>
      </c>
      <c r="R80" s="491">
        <f ca="1" t="shared" si="22"/>
        <v>40471.37188634259</v>
      </c>
      <c r="S80" s="514"/>
      <c r="T80" s="492"/>
      <c r="U80" s="492"/>
      <c r="V80" s="492"/>
      <c r="W80" s="492"/>
      <c r="X80" s="493"/>
      <c r="Y80" s="494"/>
      <c r="Z80" s="494"/>
      <c r="AA80" s="494"/>
      <c r="AB80" s="494"/>
      <c r="AC80" s="494"/>
      <c r="AD80" s="494"/>
      <c r="AE80" s="494"/>
      <c r="AF80" s="494"/>
      <c r="AG80" s="494"/>
      <c r="AH80" s="494"/>
      <c r="AI80" s="494"/>
      <c r="AJ80" s="494"/>
      <c r="AK80" s="494"/>
      <c r="AL80" s="494"/>
      <c r="AM80" s="495"/>
      <c r="AN80" s="500"/>
      <c r="AO80" s="641"/>
      <c r="AP80" s="637"/>
      <c r="AQ80" s="464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518">
        <v>72</v>
      </c>
      <c r="B81" s="483"/>
      <c r="C81" s="505"/>
      <c r="D81" s="505"/>
      <c r="E81" s="504"/>
      <c r="F81" s="497"/>
      <c r="G81" s="498"/>
      <c r="H81" s="498"/>
      <c r="I81" s="498"/>
      <c r="J81" s="498"/>
      <c r="K81" s="487"/>
      <c r="L81" s="488" t="str">
        <f t="shared" si="17"/>
        <v/>
      </c>
      <c r="M81" s="489" t="str">
        <f t="shared" si="16"/>
        <v/>
      </c>
      <c r="N81" s="490">
        <f ca="1" t="shared" si="18"/>
        <v>40471.37188634259</v>
      </c>
      <c r="O81" s="491">
        <f ca="1" t="shared" si="19"/>
        <v>40471.37188634259</v>
      </c>
      <c r="P81" s="491">
        <f ca="1" t="shared" si="20"/>
        <v>40471.37188634259</v>
      </c>
      <c r="Q81" s="491">
        <f ca="1" t="shared" si="21"/>
        <v>40471.37188634259</v>
      </c>
      <c r="R81" s="491">
        <f ca="1" t="shared" si="22"/>
        <v>40471.37188634259</v>
      </c>
      <c r="S81" s="514"/>
      <c r="T81" s="492"/>
      <c r="U81" s="492"/>
      <c r="V81" s="492"/>
      <c r="W81" s="492"/>
      <c r="X81" s="493"/>
      <c r="Y81" s="494"/>
      <c r="Z81" s="494"/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4"/>
      <c r="AL81" s="494"/>
      <c r="AM81" s="495"/>
      <c r="AN81" s="500"/>
      <c r="AO81" s="641"/>
      <c r="AP81" s="637"/>
      <c r="AQ81" s="464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518">
        <v>73</v>
      </c>
      <c r="B82" s="514"/>
      <c r="C82" s="505"/>
      <c r="D82" s="505"/>
      <c r="E82" s="504"/>
      <c r="F82" s="497"/>
      <c r="G82" s="498"/>
      <c r="H82" s="498"/>
      <c r="I82" s="498"/>
      <c r="J82" s="498"/>
      <c r="K82" s="487"/>
      <c r="L82" s="488" t="str">
        <f t="shared" si="17"/>
        <v/>
      </c>
      <c r="M82" s="489" t="str">
        <f t="shared" si="16"/>
        <v/>
      </c>
      <c r="N82" s="490">
        <f ca="1" t="shared" si="18"/>
        <v>40471.37188634259</v>
      </c>
      <c r="O82" s="491">
        <f ca="1" t="shared" si="19"/>
        <v>40471.37188634259</v>
      </c>
      <c r="P82" s="491">
        <f ca="1" t="shared" si="20"/>
        <v>40471.37188634259</v>
      </c>
      <c r="Q82" s="491">
        <f ca="1" t="shared" si="21"/>
        <v>40471.37188634259</v>
      </c>
      <c r="R82" s="491">
        <f ca="1" t="shared" si="22"/>
        <v>40471.37188634259</v>
      </c>
      <c r="S82" s="514"/>
      <c r="T82" s="492"/>
      <c r="U82" s="492"/>
      <c r="V82" s="492"/>
      <c r="W82" s="492"/>
      <c r="X82" s="493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5"/>
      <c r="AN82" s="500"/>
      <c r="AO82" s="641"/>
      <c r="AP82" s="637"/>
      <c r="AQ82" s="464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518">
        <v>74</v>
      </c>
      <c r="B83" s="514"/>
      <c r="C83" s="505"/>
      <c r="D83" s="505"/>
      <c r="E83" s="504"/>
      <c r="F83" s="497"/>
      <c r="G83" s="498"/>
      <c r="H83" s="498"/>
      <c r="I83" s="498"/>
      <c r="J83" s="498"/>
      <c r="K83" s="487"/>
      <c r="L83" s="488" t="str">
        <f t="shared" si="17"/>
        <v/>
      </c>
      <c r="M83" s="489" t="str">
        <f t="shared" si="16"/>
        <v/>
      </c>
      <c r="N83" s="490">
        <f ca="1" t="shared" si="18"/>
        <v>40471.37188634259</v>
      </c>
      <c r="O83" s="491">
        <f ca="1" t="shared" si="19"/>
        <v>40471.37188634259</v>
      </c>
      <c r="P83" s="491">
        <f ca="1" t="shared" si="20"/>
        <v>40471.37188634259</v>
      </c>
      <c r="Q83" s="491">
        <f ca="1" t="shared" si="21"/>
        <v>40471.37188634259</v>
      </c>
      <c r="R83" s="491">
        <f ca="1" t="shared" si="22"/>
        <v>40471.37188634259</v>
      </c>
      <c r="S83" s="514"/>
      <c r="T83" s="492"/>
      <c r="U83" s="492"/>
      <c r="V83" s="492"/>
      <c r="W83" s="492"/>
      <c r="X83" s="493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5"/>
      <c r="AN83" s="500"/>
      <c r="AO83" s="641"/>
      <c r="AP83" s="637"/>
      <c r="AQ83" s="464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518">
        <v>75</v>
      </c>
      <c r="B84" s="514"/>
      <c r="C84" s="505"/>
      <c r="D84" s="505"/>
      <c r="E84" s="504"/>
      <c r="F84" s="497"/>
      <c r="G84" s="498"/>
      <c r="H84" s="498"/>
      <c r="I84" s="498"/>
      <c r="J84" s="498"/>
      <c r="K84" s="487"/>
      <c r="L84" s="488" t="str">
        <f t="shared" si="17"/>
        <v/>
      </c>
      <c r="M84" s="489" t="str">
        <f t="shared" si="16"/>
        <v/>
      </c>
      <c r="N84" s="490">
        <f ca="1" t="shared" si="18"/>
        <v>40471.37188634259</v>
      </c>
      <c r="O84" s="491">
        <f ca="1" t="shared" si="19"/>
        <v>40471.37188634259</v>
      </c>
      <c r="P84" s="491">
        <f ca="1" t="shared" si="20"/>
        <v>40471.37188634259</v>
      </c>
      <c r="Q84" s="491">
        <f ca="1" t="shared" si="21"/>
        <v>40471.37188634259</v>
      </c>
      <c r="R84" s="491">
        <f ca="1" t="shared" si="22"/>
        <v>40471.37188634259</v>
      </c>
      <c r="S84" s="514"/>
      <c r="T84" s="492"/>
      <c r="U84" s="492"/>
      <c r="V84" s="492"/>
      <c r="W84" s="492"/>
      <c r="X84" s="493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5"/>
      <c r="AN84" s="500"/>
      <c r="AO84" s="641"/>
      <c r="AP84" s="637"/>
      <c r="AQ84" s="464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518">
        <v>76</v>
      </c>
      <c r="B85" s="514"/>
      <c r="C85" s="505"/>
      <c r="D85" s="505"/>
      <c r="E85" s="504"/>
      <c r="F85" s="497"/>
      <c r="G85" s="498"/>
      <c r="H85" s="498"/>
      <c r="I85" s="498"/>
      <c r="J85" s="498"/>
      <c r="K85" s="487"/>
      <c r="L85" s="488" t="str">
        <f t="shared" si="17"/>
        <v/>
      </c>
      <c r="M85" s="489" t="str">
        <f t="shared" si="16"/>
        <v/>
      </c>
      <c r="N85" s="490">
        <f ca="1" t="shared" si="18"/>
        <v>40471.37188634259</v>
      </c>
      <c r="O85" s="491">
        <f ca="1" t="shared" si="19"/>
        <v>40471.37188634259</v>
      </c>
      <c r="P85" s="491">
        <f ca="1" t="shared" si="20"/>
        <v>40471.37188634259</v>
      </c>
      <c r="Q85" s="491">
        <f ca="1" t="shared" si="21"/>
        <v>40471.37188634259</v>
      </c>
      <c r="R85" s="491">
        <f ca="1" t="shared" si="22"/>
        <v>40471.37188634259</v>
      </c>
      <c r="S85" s="514"/>
      <c r="T85" s="492"/>
      <c r="U85" s="492"/>
      <c r="V85" s="492"/>
      <c r="W85" s="492"/>
      <c r="X85" s="493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5"/>
      <c r="AN85" s="500"/>
      <c r="AO85" s="641"/>
      <c r="AP85" s="637"/>
      <c r="AQ85" s="464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518">
        <v>77</v>
      </c>
      <c r="B86" s="514"/>
      <c r="C86" s="505"/>
      <c r="D86" s="505"/>
      <c r="E86" s="504"/>
      <c r="F86" s="497"/>
      <c r="G86" s="498"/>
      <c r="H86" s="498"/>
      <c r="I86" s="498"/>
      <c r="J86" s="498"/>
      <c r="K86" s="487"/>
      <c r="L86" s="488" t="str">
        <f t="shared" si="17"/>
        <v/>
      </c>
      <c r="M86" s="489" t="str">
        <f t="shared" si="16"/>
        <v/>
      </c>
      <c r="N86" s="490">
        <f ca="1" t="shared" si="18"/>
        <v>40471.37188634259</v>
      </c>
      <c r="O86" s="491">
        <f ca="1" t="shared" si="19"/>
        <v>40471.37188634259</v>
      </c>
      <c r="P86" s="491">
        <f ca="1" t="shared" si="20"/>
        <v>40471.37188634259</v>
      </c>
      <c r="Q86" s="491">
        <f ca="1" t="shared" si="21"/>
        <v>40471.37188634259</v>
      </c>
      <c r="R86" s="491">
        <f ca="1" t="shared" si="22"/>
        <v>40471.37188634259</v>
      </c>
      <c r="S86" s="514"/>
      <c r="T86" s="492"/>
      <c r="U86" s="492"/>
      <c r="V86" s="492"/>
      <c r="W86" s="492"/>
      <c r="X86" s="493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5"/>
      <c r="AN86" s="500"/>
      <c r="AO86" s="641"/>
      <c r="AP86" s="637"/>
      <c r="AQ86" s="464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518">
        <v>78</v>
      </c>
      <c r="B87" s="514"/>
      <c r="C87" s="516"/>
      <c r="D87" s="505"/>
      <c r="E87" s="504"/>
      <c r="F87" s="497"/>
      <c r="G87" s="498"/>
      <c r="H87" s="498"/>
      <c r="I87" s="498"/>
      <c r="J87" s="498"/>
      <c r="K87" s="487"/>
      <c r="L87" s="488" t="str">
        <f t="shared" si="17"/>
        <v/>
      </c>
      <c r="M87" s="489" t="str">
        <f t="shared" si="16"/>
        <v/>
      </c>
      <c r="N87" s="490">
        <f ca="1" t="shared" si="18"/>
        <v>40471.37188634259</v>
      </c>
      <c r="O87" s="491">
        <f ca="1" t="shared" si="19"/>
        <v>40471.37188634259</v>
      </c>
      <c r="P87" s="491">
        <f ca="1" t="shared" si="20"/>
        <v>40471.37188634259</v>
      </c>
      <c r="Q87" s="491">
        <f ca="1" t="shared" si="21"/>
        <v>40471.37188634259</v>
      </c>
      <c r="R87" s="491">
        <f ca="1" t="shared" si="22"/>
        <v>40471.37188634259</v>
      </c>
      <c r="S87" s="514"/>
      <c r="T87" s="492"/>
      <c r="U87" s="492"/>
      <c r="V87" s="492"/>
      <c r="W87" s="492"/>
      <c r="X87" s="493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95"/>
      <c r="AN87" s="500"/>
      <c r="AO87" s="641"/>
      <c r="AP87" s="637"/>
      <c r="AQ87" s="464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518">
        <v>79</v>
      </c>
      <c r="B88" s="514"/>
      <c r="C88" s="505"/>
      <c r="D88" s="483"/>
      <c r="E88" s="504"/>
      <c r="F88" s="497"/>
      <c r="G88" s="498"/>
      <c r="H88" s="498"/>
      <c r="I88" s="498"/>
      <c r="J88" s="498"/>
      <c r="K88" s="487"/>
      <c r="L88" s="488" t="str">
        <f t="shared" si="17"/>
        <v/>
      </c>
      <c r="M88" s="489" t="str">
        <f t="shared" si="16"/>
        <v/>
      </c>
      <c r="N88" s="490">
        <f ca="1" t="shared" si="18"/>
        <v>40471.37188634259</v>
      </c>
      <c r="O88" s="491">
        <f ca="1" t="shared" si="19"/>
        <v>40471.37188634259</v>
      </c>
      <c r="P88" s="491">
        <f ca="1" t="shared" si="20"/>
        <v>40471.37188634259</v>
      </c>
      <c r="Q88" s="491">
        <f ca="1" t="shared" si="21"/>
        <v>40471.37188634259</v>
      </c>
      <c r="R88" s="491">
        <f ca="1" t="shared" si="22"/>
        <v>40471.37188634259</v>
      </c>
      <c r="S88" s="514"/>
      <c r="T88" s="492"/>
      <c r="U88" s="492"/>
      <c r="V88" s="492"/>
      <c r="W88" s="492"/>
      <c r="X88" s="493"/>
      <c r="Y88" s="494"/>
      <c r="Z88" s="494"/>
      <c r="AA88" s="494"/>
      <c r="AB88" s="494"/>
      <c r="AC88" s="494"/>
      <c r="AD88" s="494"/>
      <c r="AE88" s="494"/>
      <c r="AF88" s="494"/>
      <c r="AG88" s="494"/>
      <c r="AH88" s="494"/>
      <c r="AI88" s="494"/>
      <c r="AJ88" s="494"/>
      <c r="AK88" s="494"/>
      <c r="AL88" s="494"/>
      <c r="AM88" s="495"/>
      <c r="AN88" s="500"/>
      <c r="AO88" s="641"/>
      <c r="AP88" s="637"/>
      <c r="AQ88" s="464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518">
        <v>80</v>
      </c>
      <c r="B89" s="514"/>
      <c r="C89" s="505"/>
      <c r="D89" s="505"/>
      <c r="E89" s="504"/>
      <c r="F89" s="497"/>
      <c r="G89" s="498"/>
      <c r="H89" s="498"/>
      <c r="I89" s="498"/>
      <c r="J89" s="498"/>
      <c r="K89" s="487"/>
      <c r="L89" s="488" t="str">
        <f t="shared" si="17"/>
        <v/>
      </c>
      <c r="M89" s="489" t="str">
        <f t="shared" si="16"/>
        <v/>
      </c>
      <c r="N89" s="490">
        <f ca="1" t="shared" si="18"/>
        <v>40471.37188634259</v>
      </c>
      <c r="O89" s="491">
        <f ca="1" t="shared" si="19"/>
        <v>40471.37188634259</v>
      </c>
      <c r="P89" s="491">
        <f ca="1" t="shared" si="20"/>
        <v>40471.37188634259</v>
      </c>
      <c r="Q89" s="491">
        <f ca="1" t="shared" si="21"/>
        <v>40471.37188634259</v>
      </c>
      <c r="R89" s="491">
        <f ca="1" t="shared" si="22"/>
        <v>40471.37188634259</v>
      </c>
      <c r="S89" s="514"/>
      <c r="T89" s="492"/>
      <c r="U89" s="492"/>
      <c r="V89" s="492"/>
      <c r="W89" s="492"/>
      <c r="X89" s="493"/>
      <c r="Y89" s="494"/>
      <c r="Z89" s="49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494"/>
      <c r="AL89" s="494"/>
      <c r="AM89" s="495"/>
      <c r="AN89" s="500"/>
      <c r="AO89" s="641"/>
      <c r="AP89" s="637"/>
      <c r="AQ89" s="464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518">
        <v>81</v>
      </c>
      <c r="B90" s="514"/>
      <c r="C90" s="505"/>
      <c r="D90" s="516"/>
      <c r="E90" s="504"/>
      <c r="F90" s="497"/>
      <c r="G90" s="498"/>
      <c r="H90" s="498"/>
      <c r="I90" s="498"/>
      <c r="J90" s="498"/>
      <c r="K90" s="487"/>
      <c r="L90" s="488" t="str">
        <f t="shared" si="17"/>
        <v/>
      </c>
      <c r="M90" s="489" t="str">
        <f t="shared" si="16"/>
        <v/>
      </c>
      <c r="N90" s="490">
        <f ca="1" t="shared" si="18"/>
        <v>40471.37188634259</v>
      </c>
      <c r="O90" s="491">
        <f ca="1" t="shared" si="19"/>
        <v>40471.37188634259</v>
      </c>
      <c r="P90" s="491">
        <f ca="1" t="shared" si="20"/>
        <v>40471.37188634259</v>
      </c>
      <c r="Q90" s="491">
        <f ca="1" t="shared" si="21"/>
        <v>40471.37188634259</v>
      </c>
      <c r="R90" s="491">
        <f ca="1" t="shared" si="22"/>
        <v>40471.37188634259</v>
      </c>
      <c r="S90" s="514"/>
      <c r="T90" s="492"/>
      <c r="U90" s="492"/>
      <c r="V90" s="492"/>
      <c r="W90" s="492"/>
      <c r="X90" s="493"/>
      <c r="Y90" s="494"/>
      <c r="Z90" s="49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4"/>
      <c r="AL90" s="494"/>
      <c r="AM90" s="495"/>
      <c r="AN90" s="500"/>
      <c r="AO90" s="641"/>
      <c r="AP90" s="637"/>
      <c r="AQ90" s="464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518">
        <v>82</v>
      </c>
      <c r="B91" s="514"/>
      <c r="C91" s="505"/>
      <c r="D91" s="505"/>
      <c r="E91" s="504"/>
      <c r="F91" s="497"/>
      <c r="G91" s="498"/>
      <c r="H91" s="498"/>
      <c r="I91" s="498"/>
      <c r="J91" s="498"/>
      <c r="K91" s="487"/>
      <c r="L91" s="488" t="str">
        <f t="shared" si="17"/>
        <v/>
      </c>
      <c r="M91" s="489" t="str">
        <f t="shared" si="16"/>
        <v/>
      </c>
      <c r="N91" s="490">
        <f ca="1" t="shared" si="18"/>
        <v>40471.37188634259</v>
      </c>
      <c r="O91" s="491">
        <f ca="1" t="shared" si="19"/>
        <v>40471.37188634259</v>
      </c>
      <c r="P91" s="491">
        <f ca="1" t="shared" si="20"/>
        <v>40471.37188634259</v>
      </c>
      <c r="Q91" s="491">
        <f ca="1" t="shared" si="21"/>
        <v>40471.37188634259</v>
      </c>
      <c r="R91" s="491">
        <f ca="1" t="shared" si="22"/>
        <v>40471.37188634259</v>
      </c>
      <c r="S91" s="514"/>
      <c r="T91" s="492"/>
      <c r="U91" s="492"/>
      <c r="V91" s="492"/>
      <c r="W91" s="492"/>
      <c r="X91" s="493"/>
      <c r="Y91" s="494"/>
      <c r="Z91" s="49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5"/>
      <c r="AN91" s="500"/>
      <c r="AO91" s="641"/>
      <c r="AP91" s="637"/>
      <c r="AQ91" s="464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518">
        <v>83</v>
      </c>
      <c r="B92" s="514"/>
      <c r="C92" s="483"/>
      <c r="D92" s="483"/>
      <c r="E92" s="504"/>
      <c r="F92" s="497"/>
      <c r="G92" s="498"/>
      <c r="H92" s="498"/>
      <c r="I92" s="498"/>
      <c r="J92" s="498"/>
      <c r="K92" s="487"/>
      <c r="L92" s="488" t="str">
        <f t="shared" si="17"/>
        <v/>
      </c>
      <c r="M92" s="489" t="str">
        <f t="shared" si="16"/>
        <v/>
      </c>
      <c r="N92" s="490">
        <f ca="1" t="shared" si="18"/>
        <v>40471.37188634259</v>
      </c>
      <c r="O92" s="491">
        <f ca="1" t="shared" si="19"/>
        <v>40471.37188634259</v>
      </c>
      <c r="P92" s="491">
        <f ca="1" t="shared" si="20"/>
        <v>40471.37188634259</v>
      </c>
      <c r="Q92" s="491">
        <f ca="1" t="shared" si="21"/>
        <v>40471.37188634259</v>
      </c>
      <c r="R92" s="491">
        <f ca="1" t="shared" si="22"/>
        <v>40471.37188634259</v>
      </c>
      <c r="S92" s="514"/>
      <c r="T92" s="492"/>
      <c r="U92" s="492"/>
      <c r="V92" s="492"/>
      <c r="W92" s="492"/>
      <c r="X92" s="493"/>
      <c r="Y92" s="494"/>
      <c r="Z92" s="494"/>
      <c r="AA92" s="494"/>
      <c r="AB92" s="494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5"/>
      <c r="AN92" s="500"/>
      <c r="AO92" s="641"/>
      <c r="AP92" s="637"/>
      <c r="AQ92" s="464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518">
        <v>84</v>
      </c>
      <c r="B93" s="514"/>
      <c r="C93" s="514"/>
      <c r="D93" s="514"/>
      <c r="E93" s="504"/>
      <c r="F93" s="497"/>
      <c r="G93" s="498"/>
      <c r="H93" s="498"/>
      <c r="I93" s="498"/>
      <c r="J93" s="498"/>
      <c r="K93" s="487"/>
      <c r="L93" s="488" t="str">
        <f t="shared" si="17"/>
        <v/>
      </c>
      <c r="M93" s="489" t="str">
        <f t="shared" si="16"/>
        <v/>
      </c>
      <c r="N93" s="490">
        <f ca="1" t="shared" si="18"/>
        <v>40471.37188634259</v>
      </c>
      <c r="O93" s="491">
        <f ca="1" t="shared" si="19"/>
        <v>40471.37188634259</v>
      </c>
      <c r="P93" s="491">
        <f ca="1" t="shared" si="20"/>
        <v>40471.37188634259</v>
      </c>
      <c r="Q93" s="491">
        <f ca="1" t="shared" si="21"/>
        <v>40471.37188634259</v>
      </c>
      <c r="R93" s="491">
        <f ca="1" t="shared" si="22"/>
        <v>40471.37188634259</v>
      </c>
      <c r="S93" s="514"/>
      <c r="T93" s="492"/>
      <c r="U93" s="492"/>
      <c r="V93" s="492"/>
      <c r="W93" s="492"/>
      <c r="X93" s="493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5"/>
      <c r="AN93" s="500"/>
      <c r="AO93" s="641"/>
      <c r="AP93" s="637"/>
      <c r="AQ93" s="464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518">
        <v>85</v>
      </c>
      <c r="B94" s="514"/>
      <c r="C94" s="483"/>
      <c r="D94" s="483"/>
      <c r="E94" s="504"/>
      <c r="F94" s="497"/>
      <c r="G94" s="498"/>
      <c r="H94" s="498"/>
      <c r="I94" s="498"/>
      <c r="J94" s="498"/>
      <c r="K94" s="487"/>
      <c r="L94" s="488" t="str">
        <f t="shared" si="17"/>
        <v/>
      </c>
      <c r="M94" s="489" t="str">
        <f t="shared" si="16"/>
        <v/>
      </c>
      <c r="N94" s="490">
        <f ca="1" t="shared" si="18"/>
        <v>40471.37188634259</v>
      </c>
      <c r="O94" s="491">
        <f ca="1" t="shared" si="19"/>
        <v>40471.37188634259</v>
      </c>
      <c r="P94" s="491">
        <f ca="1" t="shared" si="20"/>
        <v>40471.37188634259</v>
      </c>
      <c r="Q94" s="491">
        <f ca="1" t="shared" si="21"/>
        <v>40471.37188634259</v>
      </c>
      <c r="R94" s="491">
        <f ca="1" t="shared" si="22"/>
        <v>40471.37188634259</v>
      </c>
      <c r="S94" s="514"/>
      <c r="T94" s="492"/>
      <c r="U94" s="492"/>
      <c r="V94" s="492"/>
      <c r="W94" s="492"/>
      <c r="X94" s="493"/>
      <c r="Y94" s="494"/>
      <c r="Z94" s="49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5"/>
      <c r="AN94" s="500"/>
      <c r="AO94" s="641"/>
      <c r="AP94" s="637"/>
      <c r="AQ94" s="464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518">
        <v>86</v>
      </c>
      <c r="B95" s="514"/>
      <c r="C95" s="483"/>
      <c r="D95" s="483"/>
      <c r="E95" s="504"/>
      <c r="F95" s="497"/>
      <c r="G95" s="498"/>
      <c r="H95" s="498"/>
      <c r="I95" s="498"/>
      <c r="J95" s="498"/>
      <c r="K95" s="487"/>
      <c r="L95" s="488" t="str">
        <f t="shared" si="17"/>
        <v/>
      </c>
      <c r="M95" s="489" t="str">
        <f t="shared" si="16"/>
        <v/>
      </c>
      <c r="N95" s="490">
        <f ca="1" t="shared" si="18"/>
        <v>40471.37188634259</v>
      </c>
      <c r="O95" s="491">
        <f ca="1" t="shared" si="19"/>
        <v>40471.37188634259</v>
      </c>
      <c r="P95" s="491">
        <f ca="1" t="shared" si="20"/>
        <v>40471.37188634259</v>
      </c>
      <c r="Q95" s="491">
        <f ca="1" t="shared" si="21"/>
        <v>40471.37188634259</v>
      </c>
      <c r="R95" s="491">
        <f ca="1" t="shared" si="22"/>
        <v>40471.37188634259</v>
      </c>
      <c r="S95" s="514"/>
      <c r="T95" s="492"/>
      <c r="U95" s="492"/>
      <c r="V95" s="492"/>
      <c r="W95" s="492"/>
      <c r="X95" s="493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494"/>
      <c r="AJ95" s="494"/>
      <c r="AK95" s="494"/>
      <c r="AL95" s="494"/>
      <c r="AM95" s="495"/>
      <c r="AN95" s="500"/>
      <c r="AO95" s="641"/>
      <c r="AP95" s="637"/>
      <c r="AQ95" s="464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518">
        <v>87</v>
      </c>
      <c r="B96" s="483"/>
      <c r="C96" s="483"/>
      <c r="D96" s="483"/>
      <c r="E96" s="504"/>
      <c r="F96" s="497"/>
      <c r="G96" s="498"/>
      <c r="H96" s="498"/>
      <c r="I96" s="498"/>
      <c r="J96" s="498"/>
      <c r="K96" s="487"/>
      <c r="L96" s="488" t="str">
        <f t="shared" si="17"/>
        <v/>
      </c>
      <c r="M96" s="489" t="str">
        <f t="shared" si="16"/>
        <v/>
      </c>
      <c r="N96" s="490">
        <f ca="1" t="shared" si="18"/>
        <v>40471.37188634259</v>
      </c>
      <c r="O96" s="491">
        <f ca="1" t="shared" si="19"/>
        <v>40471.37188634259</v>
      </c>
      <c r="P96" s="491">
        <f ca="1" t="shared" si="20"/>
        <v>40471.37188634259</v>
      </c>
      <c r="Q96" s="491">
        <f ca="1" t="shared" si="21"/>
        <v>40471.37188634259</v>
      </c>
      <c r="R96" s="491">
        <f ca="1" t="shared" si="22"/>
        <v>40471.37188634259</v>
      </c>
      <c r="S96" s="514"/>
      <c r="T96" s="492"/>
      <c r="U96" s="492"/>
      <c r="V96" s="492"/>
      <c r="W96" s="492"/>
      <c r="X96" s="493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500"/>
      <c r="AO96" s="641"/>
      <c r="AP96" s="637"/>
      <c r="AQ96" s="464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518">
        <v>88</v>
      </c>
      <c r="B97" s="483"/>
      <c r="C97" s="483"/>
      <c r="D97" s="483"/>
      <c r="E97" s="504"/>
      <c r="F97" s="497"/>
      <c r="G97" s="498"/>
      <c r="H97" s="498"/>
      <c r="I97" s="498"/>
      <c r="J97" s="498"/>
      <c r="K97" s="487"/>
      <c r="L97" s="488" t="str">
        <f t="shared" si="17"/>
        <v/>
      </c>
      <c r="M97" s="489" t="str">
        <f t="shared" si="16"/>
        <v/>
      </c>
      <c r="N97" s="490">
        <f ca="1" t="shared" si="18"/>
        <v>40471.37188634259</v>
      </c>
      <c r="O97" s="491">
        <f ca="1" t="shared" si="19"/>
        <v>40471.37188634259</v>
      </c>
      <c r="P97" s="491">
        <f ca="1" t="shared" si="20"/>
        <v>40471.37188634259</v>
      </c>
      <c r="Q97" s="491">
        <f ca="1" t="shared" si="21"/>
        <v>40471.37188634259</v>
      </c>
      <c r="R97" s="491">
        <f ca="1" t="shared" si="22"/>
        <v>40471.37188634259</v>
      </c>
      <c r="S97" s="514"/>
      <c r="T97" s="492"/>
      <c r="U97" s="492"/>
      <c r="V97" s="492"/>
      <c r="W97" s="492"/>
      <c r="X97" s="493"/>
      <c r="Y97" s="494"/>
      <c r="Z97" s="494"/>
      <c r="AA97" s="494"/>
      <c r="AB97" s="494"/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5"/>
      <c r="AN97" s="500"/>
      <c r="AO97" s="641"/>
      <c r="AP97" s="637"/>
      <c r="AQ97" s="464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518">
        <v>89</v>
      </c>
      <c r="B98" s="483"/>
      <c r="C98" s="483"/>
      <c r="D98" s="483"/>
      <c r="E98" s="504"/>
      <c r="F98" s="497"/>
      <c r="G98" s="498"/>
      <c r="H98" s="498"/>
      <c r="I98" s="498"/>
      <c r="J98" s="498"/>
      <c r="K98" s="487"/>
      <c r="L98" s="488" t="str">
        <f t="shared" si="17"/>
        <v/>
      </c>
      <c r="M98" s="489" t="str">
        <f t="shared" si="16"/>
        <v/>
      </c>
      <c r="N98" s="490">
        <f ca="1" t="shared" si="18"/>
        <v>40471.37188634259</v>
      </c>
      <c r="O98" s="491">
        <f ca="1" t="shared" si="19"/>
        <v>40471.37188634259</v>
      </c>
      <c r="P98" s="491">
        <f ca="1" t="shared" si="20"/>
        <v>40471.37188634259</v>
      </c>
      <c r="Q98" s="491">
        <f ca="1" t="shared" si="21"/>
        <v>40471.37188634259</v>
      </c>
      <c r="R98" s="491">
        <f ca="1" t="shared" si="22"/>
        <v>40471.37188634259</v>
      </c>
      <c r="S98" s="514"/>
      <c r="T98" s="492"/>
      <c r="U98" s="492"/>
      <c r="V98" s="492"/>
      <c r="W98" s="492"/>
      <c r="X98" s="493"/>
      <c r="Y98" s="494"/>
      <c r="Z98" s="494"/>
      <c r="AA98" s="494"/>
      <c r="AB98" s="494"/>
      <c r="AC98" s="494"/>
      <c r="AD98" s="494"/>
      <c r="AE98" s="494"/>
      <c r="AF98" s="494"/>
      <c r="AG98" s="494"/>
      <c r="AH98" s="494"/>
      <c r="AI98" s="494"/>
      <c r="AJ98" s="494"/>
      <c r="AK98" s="494"/>
      <c r="AL98" s="494"/>
      <c r="AM98" s="495"/>
      <c r="AN98" s="500"/>
      <c r="AO98" s="641"/>
      <c r="AP98" s="637"/>
      <c r="AQ98" s="464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518">
        <v>90</v>
      </c>
      <c r="B99" s="483"/>
      <c r="C99" s="514"/>
      <c r="D99" s="514"/>
      <c r="E99" s="504"/>
      <c r="F99" s="497"/>
      <c r="G99" s="498"/>
      <c r="H99" s="498"/>
      <c r="I99" s="498"/>
      <c r="J99" s="498"/>
      <c r="K99" s="487"/>
      <c r="L99" s="488" t="str">
        <f t="shared" si="17"/>
        <v/>
      </c>
      <c r="M99" s="489" t="str">
        <f t="shared" si="16"/>
        <v/>
      </c>
      <c r="N99" s="490">
        <f ca="1" t="shared" si="18"/>
        <v>40471.37188634259</v>
      </c>
      <c r="O99" s="491">
        <f ca="1" t="shared" si="19"/>
        <v>40471.37188634259</v>
      </c>
      <c r="P99" s="491">
        <f ca="1" t="shared" si="20"/>
        <v>40471.37188634259</v>
      </c>
      <c r="Q99" s="491">
        <f ca="1" t="shared" si="21"/>
        <v>40471.37188634259</v>
      </c>
      <c r="R99" s="491">
        <f ca="1" t="shared" si="22"/>
        <v>40471.37188634259</v>
      </c>
      <c r="S99" s="514"/>
      <c r="T99" s="492"/>
      <c r="U99" s="492"/>
      <c r="V99" s="492"/>
      <c r="W99" s="492"/>
      <c r="X99" s="493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5"/>
      <c r="AN99" s="500"/>
      <c r="AO99" s="641"/>
      <c r="AP99" s="637"/>
      <c r="AQ99" s="464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518">
        <v>91</v>
      </c>
      <c r="B100" s="483"/>
      <c r="C100" s="514"/>
      <c r="D100" s="514"/>
      <c r="E100" s="504"/>
      <c r="F100" s="497"/>
      <c r="G100" s="498"/>
      <c r="H100" s="498"/>
      <c r="I100" s="498"/>
      <c r="J100" s="498"/>
      <c r="K100" s="487"/>
      <c r="L100" s="488" t="str">
        <f t="shared" si="17"/>
        <v/>
      </c>
      <c r="M100" s="489" t="str">
        <f t="shared" si="16"/>
        <v/>
      </c>
      <c r="N100" s="490">
        <f ca="1" t="shared" si="18"/>
        <v>40471.37188634259</v>
      </c>
      <c r="O100" s="491">
        <f ca="1" t="shared" si="19"/>
        <v>40471.37188634259</v>
      </c>
      <c r="P100" s="491">
        <f ca="1" t="shared" si="20"/>
        <v>40471.37188634259</v>
      </c>
      <c r="Q100" s="491">
        <f ca="1" t="shared" si="21"/>
        <v>40471.37188634259</v>
      </c>
      <c r="R100" s="491">
        <f ca="1" t="shared" si="22"/>
        <v>40471.37188634259</v>
      </c>
      <c r="S100" s="514"/>
      <c r="T100" s="492"/>
      <c r="U100" s="492"/>
      <c r="V100" s="492"/>
      <c r="W100" s="492"/>
      <c r="X100" s="493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5"/>
      <c r="AN100" s="500"/>
      <c r="AO100" s="641"/>
      <c r="AP100" s="637"/>
      <c r="AQ100" s="464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518">
        <v>92</v>
      </c>
      <c r="B101" s="483"/>
      <c r="C101" s="514"/>
      <c r="D101" s="514"/>
      <c r="E101" s="504"/>
      <c r="F101" s="497"/>
      <c r="G101" s="498"/>
      <c r="H101" s="498"/>
      <c r="I101" s="498"/>
      <c r="J101" s="498"/>
      <c r="K101" s="487"/>
      <c r="L101" s="488" t="str">
        <f t="shared" si="17"/>
        <v/>
      </c>
      <c r="M101" s="489" t="str">
        <f t="shared" si="16"/>
        <v/>
      </c>
      <c r="N101" s="490">
        <f ca="1" t="shared" si="18"/>
        <v>40471.37188634259</v>
      </c>
      <c r="O101" s="491">
        <f ca="1" t="shared" si="19"/>
        <v>40471.37188634259</v>
      </c>
      <c r="P101" s="491">
        <f ca="1" t="shared" si="20"/>
        <v>40471.37188634259</v>
      </c>
      <c r="Q101" s="491">
        <f ca="1" t="shared" si="21"/>
        <v>40471.37188634259</v>
      </c>
      <c r="R101" s="491">
        <f ca="1" t="shared" si="22"/>
        <v>40471.37188634259</v>
      </c>
      <c r="S101" s="514"/>
      <c r="T101" s="492"/>
      <c r="U101" s="492"/>
      <c r="V101" s="492"/>
      <c r="W101" s="492"/>
      <c r="X101" s="493"/>
      <c r="Y101" s="494"/>
      <c r="Z101" s="494"/>
      <c r="AA101" s="494"/>
      <c r="AB101" s="494"/>
      <c r="AC101" s="494"/>
      <c r="AD101" s="494"/>
      <c r="AE101" s="494"/>
      <c r="AF101" s="494"/>
      <c r="AG101" s="494"/>
      <c r="AH101" s="494"/>
      <c r="AI101" s="494"/>
      <c r="AJ101" s="494"/>
      <c r="AK101" s="494"/>
      <c r="AL101" s="494"/>
      <c r="AM101" s="495"/>
      <c r="AN101" s="500"/>
      <c r="AO101" s="641"/>
      <c r="AP101" s="637"/>
      <c r="AQ101" s="464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518">
        <v>93</v>
      </c>
      <c r="B102" s="483"/>
      <c r="C102" s="514"/>
      <c r="D102" s="514"/>
      <c r="E102" s="504"/>
      <c r="F102" s="497"/>
      <c r="G102" s="498"/>
      <c r="H102" s="498"/>
      <c r="I102" s="498"/>
      <c r="J102" s="498"/>
      <c r="K102" s="487"/>
      <c r="L102" s="488" t="str">
        <f t="shared" si="17"/>
        <v/>
      </c>
      <c r="M102" s="489" t="str">
        <f t="shared" si="16"/>
        <v/>
      </c>
      <c r="N102" s="490">
        <f ca="1" t="shared" si="18"/>
        <v>40471.37188634259</v>
      </c>
      <c r="O102" s="491">
        <f ca="1" t="shared" si="19"/>
        <v>40471.37188634259</v>
      </c>
      <c r="P102" s="491">
        <f ca="1" t="shared" si="20"/>
        <v>40471.37188634259</v>
      </c>
      <c r="Q102" s="491">
        <f ca="1" t="shared" si="21"/>
        <v>40471.37188634259</v>
      </c>
      <c r="R102" s="491">
        <f ca="1" t="shared" si="22"/>
        <v>40471.37188634259</v>
      </c>
      <c r="S102" s="514"/>
      <c r="T102" s="492"/>
      <c r="U102" s="492"/>
      <c r="V102" s="492"/>
      <c r="W102" s="492"/>
      <c r="X102" s="493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5"/>
      <c r="AN102" s="500"/>
      <c r="AO102" s="641"/>
      <c r="AP102" s="637"/>
      <c r="AQ102" s="464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518">
        <v>94</v>
      </c>
      <c r="B103" s="483"/>
      <c r="C103" s="514"/>
      <c r="D103" s="514"/>
      <c r="E103" s="504"/>
      <c r="F103" s="497"/>
      <c r="G103" s="498"/>
      <c r="H103" s="498"/>
      <c r="I103" s="498"/>
      <c r="J103" s="498"/>
      <c r="K103" s="487"/>
      <c r="L103" s="488" t="str">
        <f t="shared" si="17"/>
        <v/>
      </c>
      <c r="M103" s="489" t="str">
        <f t="shared" si="16"/>
        <v/>
      </c>
      <c r="N103" s="490">
        <f ca="1" t="shared" si="18"/>
        <v>40471.37188634259</v>
      </c>
      <c r="O103" s="491">
        <f ca="1" t="shared" si="19"/>
        <v>40471.37188634259</v>
      </c>
      <c r="P103" s="491">
        <f ca="1" t="shared" si="20"/>
        <v>40471.37188634259</v>
      </c>
      <c r="Q103" s="491">
        <f ca="1" t="shared" si="21"/>
        <v>40471.37188634259</v>
      </c>
      <c r="R103" s="491">
        <f ca="1" t="shared" si="22"/>
        <v>40471.37188634259</v>
      </c>
      <c r="S103" s="514"/>
      <c r="T103" s="492"/>
      <c r="U103" s="492"/>
      <c r="V103" s="492"/>
      <c r="W103" s="492"/>
      <c r="X103" s="493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494"/>
      <c r="AL103" s="494"/>
      <c r="AM103" s="495"/>
      <c r="AN103" s="500"/>
      <c r="AO103" s="641"/>
      <c r="AP103" s="637"/>
      <c r="AQ103" s="464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518">
        <v>95</v>
      </c>
      <c r="B104" s="483"/>
      <c r="C104" s="514"/>
      <c r="D104" s="514"/>
      <c r="E104" s="504"/>
      <c r="F104" s="497"/>
      <c r="G104" s="498"/>
      <c r="H104" s="498"/>
      <c r="I104" s="498"/>
      <c r="J104" s="498"/>
      <c r="K104" s="487"/>
      <c r="L104" s="488" t="str">
        <f t="shared" si="17"/>
        <v/>
      </c>
      <c r="M104" s="489" t="str">
        <f t="shared" si="16"/>
        <v/>
      </c>
      <c r="N104" s="490">
        <f ca="1" t="shared" si="18"/>
        <v>40471.37188634259</v>
      </c>
      <c r="O104" s="491">
        <f ca="1" t="shared" si="19"/>
        <v>40471.37188634259</v>
      </c>
      <c r="P104" s="491">
        <f ca="1" t="shared" si="20"/>
        <v>40471.37188634259</v>
      </c>
      <c r="Q104" s="491">
        <f ca="1" t="shared" si="21"/>
        <v>40471.37188634259</v>
      </c>
      <c r="R104" s="491">
        <f ca="1" t="shared" si="22"/>
        <v>40471.37188634259</v>
      </c>
      <c r="S104" s="514"/>
      <c r="T104" s="492"/>
      <c r="U104" s="492"/>
      <c r="V104" s="492"/>
      <c r="W104" s="492"/>
      <c r="X104" s="493"/>
      <c r="Y104" s="494"/>
      <c r="Z104" s="494"/>
      <c r="AA104" s="494"/>
      <c r="AB104" s="494"/>
      <c r="AC104" s="494"/>
      <c r="AD104" s="494"/>
      <c r="AE104" s="494"/>
      <c r="AF104" s="494"/>
      <c r="AG104" s="494"/>
      <c r="AH104" s="494"/>
      <c r="AI104" s="494"/>
      <c r="AJ104" s="494"/>
      <c r="AK104" s="494"/>
      <c r="AL104" s="494"/>
      <c r="AM104" s="495"/>
      <c r="AN104" s="500"/>
      <c r="AO104" s="641"/>
      <c r="AP104" s="637"/>
      <c r="AQ104" s="464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518">
        <v>96</v>
      </c>
      <c r="B105" s="483"/>
      <c r="C105" s="514"/>
      <c r="D105" s="514"/>
      <c r="E105" s="504"/>
      <c r="F105" s="497"/>
      <c r="G105" s="498"/>
      <c r="H105" s="498"/>
      <c r="I105" s="498"/>
      <c r="J105" s="498"/>
      <c r="K105" s="487"/>
      <c r="L105" s="488" t="str">
        <f t="shared" si="17"/>
        <v/>
      </c>
      <c r="M105" s="489" t="str">
        <f t="shared" si="16"/>
        <v/>
      </c>
      <c r="N105" s="490">
        <f ca="1" t="shared" si="18"/>
        <v>40471.37188634259</v>
      </c>
      <c r="O105" s="491">
        <f ca="1" t="shared" si="19"/>
        <v>40471.37188634259</v>
      </c>
      <c r="P105" s="491">
        <f ca="1" t="shared" si="20"/>
        <v>40471.37188634259</v>
      </c>
      <c r="Q105" s="491">
        <f ca="1" t="shared" si="21"/>
        <v>40471.37188634259</v>
      </c>
      <c r="R105" s="491">
        <f ca="1" t="shared" si="22"/>
        <v>40471.37188634259</v>
      </c>
      <c r="S105" s="514"/>
      <c r="T105" s="492"/>
      <c r="U105" s="492"/>
      <c r="V105" s="492"/>
      <c r="W105" s="492"/>
      <c r="X105" s="493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5"/>
      <c r="AN105" s="500"/>
      <c r="AO105" s="641"/>
      <c r="AP105" s="637"/>
      <c r="AQ105" s="464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518">
        <v>97</v>
      </c>
      <c r="B106" s="483"/>
      <c r="C106" s="514"/>
      <c r="D106" s="514"/>
      <c r="E106" s="504"/>
      <c r="F106" s="497"/>
      <c r="G106" s="498"/>
      <c r="H106" s="498"/>
      <c r="I106" s="498"/>
      <c r="J106" s="498"/>
      <c r="K106" s="487"/>
      <c r="L106" s="488" t="str">
        <f t="shared" si="17"/>
        <v/>
      </c>
      <c r="M106" s="489" t="str">
        <f t="shared" si="16"/>
        <v/>
      </c>
      <c r="N106" s="490">
        <f ca="1" t="shared" si="18"/>
        <v>40471.37188634259</v>
      </c>
      <c r="O106" s="491">
        <f ca="1" t="shared" si="19"/>
        <v>40471.37188634259</v>
      </c>
      <c r="P106" s="491">
        <f ca="1" t="shared" si="20"/>
        <v>40471.37188634259</v>
      </c>
      <c r="Q106" s="491">
        <f ca="1" t="shared" si="21"/>
        <v>40471.37188634259</v>
      </c>
      <c r="R106" s="491">
        <f ca="1" t="shared" si="22"/>
        <v>40471.37188634259</v>
      </c>
      <c r="S106" s="514"/>
      <c r="T106" s="492"/>
      <c r="U106" s="492"/>
      <c r="V106" s="492"/>
      <c r="W106" s="492"/>
      <c r="X106" s="493"/>
      <c r="Y106" s="494"/>
      <c r="Z106" s="494"/>
      <c r="AA106" s="494"/>
      <c r="AB106" s="494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5"/>
      <c r="AN106" s="500"/>
      <c r="AO106" s="641"/>
      <c r="AP106" s="637"/>
      <c r="AQ106" s="464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518">
        <v>98</v>
      </c>
      <c r="B107" s="483"/>
      <c r="C107" s="514"/>
      <c r="D107" s="514"/>
      <c r="E107" s="504"/>
      <c r="F107" s="497"/>
      <c r="G107" s="498"/>
      <c r="H107" s="498"/>
      <c r="I107" s="498"/>
      <c r="J107" s="498"/>
      <c r="K107" s="487"/>
      <c r="L107" s="488" t="str">
        <f t="shared" si="17"/>
        <v/>
      </c>
      <c r="M107" s="489" t="str">
        <f t="shared" si="16"/>
        <v/>
      </c>
      <c r="N107" s="490">
        <f ca="1" t="shared" si="18"/>
        <v>40471.37188634259</v>
      </c>
      <c r="O107" s="491">
        <f ca="1" t="shared" si="19"/>
        <v>40471.37188634259</v>
      </c>
      <c r="P107" s="491">
        <f ca="1" t="shared" si="20"/>
        <v>40471.37188634259</v>
      </c>
      <c r="Q107" s="491">
        <f ca="1" t="shared" si="21"/>
        <v>40471.37188634259</v>
      </c>
      <c r="R107" s="491">
        <f ca="1" t="shared" si="22"/>
        <v>40471.37188634259</v>
      </c>
      <c r="S107" s="514"/>
      <c r="T107" s="492"/>
      <c r="U107" s="492"/>
      <c r="V107" s="492"/>
      <c r="W107" s="492"/>
      <c r="X107" s="493"/>
      <c r="Y107" s="494"/>
      <c r="Z107" s="494"/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5"/>
      <c r="AN107" s="500"/>
      <c r="AO107" s="641"/>
      <c r="AP107" s="637"/>
      <c r="AQ107" s="464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518">
        <v>99</v>
      </c>
      <c r="B108" s="514"/>
      <c r="C108" s="514"/>
      <c r="D108" s="514"/>
      <c r="E108" s="504"/>
      <c r="F108" s="497"/>
      <c r="G108" s="498"/>
      <c r="H108" s="498"/>
      <c r="I108" s="498"/>
      <c r="J108" s="498"/>
      <c r="K108" s="487"/>
      <c r="L108" s="488" t="str">
        <f t="shared" si="17"/>
        <v/>
      </c>
      <c r="M108" s="489" t="str">
        <f t="shared" si="16"/>
        <v/>
      </c>
      <c r="N108" s="490">
        <f ca="1" t="shared" si="18"/>
        <v>40471.37188634259</v>
      </c>
      <c r="O108" s="491">
        <f ca="1" t="shared" si="19"/>
        <v>40471.37188634259</v>
      </c>
      <c r="P108" s="491">
        <f ca="1" t="shared" si="20"/>
        <v>40471.37188634259</v>
      </c>
      <c r="Q108" s="491">
        <f ca="1" t="shared" si="21"/>
        <v>40471.37188634259</v>
      </c>
      <c r="R108" s="491">
        <f ca="1" t="shared" si="22"/>
        <v>40471.37188634259</v>
      </c>
      <c r="S108" s="514"/>
      <c r="T108" s="492"/>
      <c r="U108" s="492"/>
      <c r="V108" s="492"/>
      <c r="W108" s="492"/>
      <c r="X108" s="493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5"/>
      <c r="AN108" s="500"/>
      <c r="AO108" s="641"/>
      <c r="AP108" s="637"/>
      <c r="AQ108" s="464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518">
        <v>100</v>
      </c>
      <c r="B109" s="514"/>
      <c r="C109" s="514"/>
      <c r="D109" s="514"/>
      <c r="E109" s="504"/>
      <c r="F109" s="497"/>
      <c r="G109" s="498"/>
      <c r="H109" s="498"/>
      <c r="I109" s="498"/>
      <c r="J109" s="498"/>
      <c r="K109" s="487"/>
      <c r="L109" s="488" t="str">
        <f t="shared" si="17"/>
        <v/>
      </c>
      <c r="M109" s="489" t="str">
        <f t="shared" si="16"/>
        <v/>
      </c>
      <c r="N109" s="490">
        <f ca="1" t="shared" si="18"/>
        <v>40471.37188634259</v>
      </c>
      <c r="O109" s="491">
        <f ca="1" t="shared" si="19"/>
        <v>40471.37188634259</v>
      </c>
      <c r="P109" s="491">
        <f ca="1" t="shared" si="20"/>
        <v>40471.37188634259</v>
      </c>
      <c r="Q109" s="491">
        <f ca="1" t="shared" si="21"/>
        <v>40471.37188634259</v>
      </c>
      <c r="R109" s="491">
        <f ca="1" t="shared" si="22"/>
        <v>40471.37188634259</v>
      </c>
      <c r="S109" s="514"/>
      <c r="T109" s="492"/>
      <c r="U109" s="492"/>
      <c r="V109" s="492"/>
      <c r="W109" s="492"/>
      <c r="X109" s="493"/>
      <c r="Y109" s="494"/>
      <c r="Z109" s="494"/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4"/>
      <c r="AK109" s="494"/>
      <c r="AL109" s="494"/>
      <c r="AM109" s="495"/>
      <c r="AN109" s="500"/>
      <c r="AO109" s="641"/>
      <c r="AP109" s="637"/>
      <c r="AQ109" s="464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518">
        <v>101</v>
      </c>
      <c r="B110" s="514"/>
      <c r="C110" s="514"/>
      <c r="D110" s="514"/>
      <c r="E110" s="504"/>
      <c r="F110" s="497"/>
      <c r="G110" s="498"/>
      <c r="H110" s="498"/>
      <c r="I110" s="498"/>
      <c r="J110" s="498"/>
      <c r="K110" s="487"/>
      <c r="L110" s="488" t="str">
        <f t="shared" si="17"/>
        <v/>
      </c>
      <c r="M110" s="489" t="str">
        <f t="shared" si="16"/>
        <v/>
      </c>
      <c r="N110" s="490">
        <f ca="1" t="shared" si="18"/>
        <v>40471.37188634259</v>
      </c>
      <c r="O110" s="491">
        <f ca="1" t="shared" si="19"/>
        <v>40471.37188634259</v>
      </c>
      <c r="P110" s="491">
        <f ca="1" t="shared" si="20"/>
        <v>40471.37188634259</v>
      </c>
      <c r="Q110" s="491">
        <f ca="1" t="shared" si="21"/>
        <v>40471.37188634259</v>
      </c>
      <c r="R110" s="491">
        <f ca="1" t="shared" si="22"/>
        <v>40471.37188634259</v>
      </c>
      <c r="S110" s="514"/>
      <c r="T110" s="492"/>
      <c r="U110" s="492"/>
      <c r="V110" s="492"/>
      <c r="W110" s="492"/>
      <c r="X110" s="493"/>
      <c r="Y110" s="494"/>
      <c r="Z110" s="494"/>
      <c r="AA110" s="494"/>
      <c r="AB110" s="494"/>
      <c r="AC110" s="494"/>
      <c r="AD110" s="494"/>
      <c r="AE110" s="494"/>
      <c r="AF110" s="494"/>
      <c r="AG110" s="494"/>
      <c r="AH110" s="494"/>
      <c r="AI110" s="494"/>
      <c r="AJ110" s="494"/>
      <c r="AK110" s="494"/>
      <c r="AL110" s="494"/>
      <c r="AM110" s="495"/>
      <c r="AN110" s="500"/>
      <c r="AO110" s="641"/>
      <c r="AP110" s="637"/>
      <c r="AQ110" s="464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518">
        <v>102</v>
      </c>
      <c r="B111" s="514"/>
      <c r="C111" s="514"/>
      <c r="D111" s="514"/>
      <c r="E111" s="504"/>
      <c r="F111" s="497"/>
      <c r="G111" s="498"/>
      <c r="H111" s="498"/>
      <c r="I111" s="498"/>
      <c r="J111" s="498"/>
      <c r="K111" s="487"/>
      <c r="L111" s="488" t="str">
        <f t="shared" si="17"/>
        <v/>
      </c>
      <c r="M111" s="489" t="str">
        <f t="shared" si="16"/>
        <v/>
      </c>
      <c r="N111" s="490">
        <f ca="1" t="shared" si="18"/>
        <v>40471.37188634259</v>
      </c>
      <c r="O111" s="491">
        <f ca="1" t="shared" si="19"/>
        <v>40471.37188634259</v>
      </c>
      <c r="P111" s="491">
        <f ca="1" t="shared" si="20"/>
        <v>40471.37188634259</v>
      </c>
      <c r="Q111" s="491">
        <f ca="1" t="shared" si="21"/>
        <v>40471.37188634259</v>
      </c>
      <c r="R111" s="491">
        <f ca="1" t="shared" si="22"/>
        <v>40471.37188634259</v>
      </c>
      <c r="S111" s="514"/>
      <c r="T111" s="492"/>
      <c r="U111" s="492"/>
      <c r="V111" s="492"/>
      <c r="W111" s="492"/>
      <c r="X111" s="493"/>
      <c r="Y111" s="494"/>
      <c r="Z111" s="494"/>
      <c r="AA111" s="494"/>
      <c r="AB111" s="494"/>
      <c r="AC111" s="494"/>
      <c r="AD111" s="494"/>
      <c r="AE111" s="494"/>
      <c r="AF111" s="494"/>
      <c r="AG111" s="494"/>
      <c r="AH111" s="494"/>
      <c r="AI111" s="494"/>
      <c r="AJ111" s="494"/>
      <c r="AK111" s="494"/>
      <c r="AL111" s="494"/>
      <c r="AM111" s="495"/>
      <c r="AN111" s="500"/>
      <c r="AO111" s="641"/>
      <c r="AP111" s="637"/>
      <c r="AQ111" s="464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518">
        <v>103</v>
      </c>
      <c r="B112" s="514"/>
      <c r="C112" s="514"/>
      <c r="D112" s="514"/>
      <c r="E112" s="504"/>
      <c r="F112" s="497"/>
      <c r="G112" s="498"/>
      <c r="H112" s="498"/>
      <c r="I112" s="498"/>
      <c r="J112" s="498"/>
      <c r="K112" s="487"/>
      <c r="L112" s="488" t="str">
        <f t="shared" si="17"/>
        <v/>
      </c>
      <c r="M112" s="489" t="str">
        <f t="shared" si="16"/>
        <v/>
      </c>
      <c r="N112" s="490">
        <f ca="1" t="shared" si="18"/>
        <v>40471.37188634259</v>
      </c>
      <c r="O112" s="491">
        <f ca="1" t="shared" si="19"/>
        <v>40471.37188634259</v>
      </c>
      <c r="P112" s="491">
        <f ca="1" t="shared" si="20"/>
        <v>40471.37188634259</v>
      </c>
      <c r="Q112" s="491">
        <f ca="1" t="shared" si="21"/>
        <v>40471.37188634259</v>
      </c>
      <c r="R112" s="491">
        <f ca="1" t="shared" si="22"/>
        <v>40471.37188634259</v>
      </c>
      <c r="S112" s="514"/>
      <c r="T112" s="492"/>
      <c r="U112" s="492"/>
      <c r="V112" s="492"/>
      <c r="W112" s="492"/>
      <c r="X112" s="493"/>
      <c r="Y112" s="494"/>
      <c r="Z112" s="494"/>
      <c r="AA112" s="494"/>
      <c r="AB112" s="494"/>
      <c r="AC112" s="494"/>
      <c r="AD112" s="494"/>
      <c r="AE112" s="494"/>
      <c r="AF112" s="494"/>
      <c r="AG112" s="494"/>
      <c r="AH112" s="494"/>
      <c r="AI112" s="494"/>
      <c r="AJ112" s="494"/>
      <c r="AK112" s="494"/>
      <c r="AL112" s="494"/>
      <c r="AM112" s="495"/>
      <c r="AN112" s="500"/>
      <c r="AO112" s="641"/>
      <c r="AP112" s="637"/>
      <c r="AQ112" s="464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518">
        <v>104</v>
      </c>
      <c r="B113" s="514"/>
      <c r="C113" s="514"/>
      <c r="D113" s="514"/>
      <c r="E113" s="504"/>
      <c r="F113" s="497"/>
      <c r="G113" s="498"/>
      <c r="H113" s="498"/>
      <c r="I113" s="498"/>
      <c r="J113" s="498"/>
      <c r="K113" s="487"/>
      <c r="L113" s="488" t="str">
        <f t="shared" si="17"/>
        <v/>
      </c>
      <c r="M113" s="489" t="str">
        <f t="shared" si="16"/>
        <v/>
      </c>
      <c r="N113" s="490">
        <f ca="1" t="shared" si="18"/>
        <v>40471.37188634259</v>
      </c>
      <c r="O113" s="491">
        <f ca="1" t="shared" si="19"/>
        <v>40471.37188634259</v>
      </c>
      <c r="P113" s="491">
        <f ca="1" t="shared" si="20"/>
        <v>40471.37188634259</v>
      </c>
      <c r="Q113" s="491">
        <f ca="1" t="shared" si="21"/>
        <v>40471.37188634259</v>
      </c>
      <c r="R113" s="491">
        <f ca="1" t="shared" si="22"/>
        <v>40471.37188634259</v>
      </c>
      <c r="S113" s="514"/>
      <c r="T113" s="492"/>
      <c r="U113" s="492"/>
      <c r="V113" s="492"/>
      <c r="W113" s="492"/>
      <c r="X113" s="493"/>
      <c r="Y113" s="494"/>
      <c r="Z113" s="494"/>
      <c r="AA113" s="494"/>
      <c r="AB113" s="494"/>
      <c r="AC113" s="494"/>
      <c r="AD113" s="494"/>
      <c r="AE113" s="494"/>
      <c r="AF113" s="494"/>
      <c r="AG113" s="494"/>
      <c r="AH113" s="494"/>
      <c r="AI113" s="494"/>
      <c r="AJ113" s="494"/>
      <c r="AK113" s="494"/>
      <c r="AL113" s="494"/>
      <c r="AM113" s="495"/>
      <c r="AN113" s="500"/>
      <c r="AO113" s="641"/>
      <c r="AP113" s="637"/>
      <c r="AQ113" s="464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518">
        <v>105</v>
      </c>
      <c r="B114" s="514"/>
      <c r="C114" s="514"/>
      <c r="D114" s="514"/>
      <c r="E114" s="504"/>
      <c r="F114" s="497"/>
      <c r="G114" s="498"/>
      <c r="H114" s="498"/>
      <c r="I114" s="498"/>
      <c r="J114" s="498"/>
      <c r="K114" s="487"/>
      <c r="L114" s="488" t="str">
        <f t="shared" si="17"/>
        <v/>
      </c>
      <c r="M114" s="489" t="str">
        <f t="shared" si="16"/>
        <v/>
      </c>
      <c r="N114" s="490">
        <f ca="1" t="shared" si="18"/>
        <v>40471.37188634259</v>
      </c>
      <c r="O114" s="491">
        <f ca="1" t="shared" si="19"/>
        <v>40471.37188634259</v>
      </c>
      <c r="P114" s="491">
        <f ca="1" t="shared" si="20"/>
        <v>40471.37188634259</v>
      </c>
      <c r="Q114" s="491">
        <f ca="1" t="shared" si="21"/>
        <v>40471.37188634259</v>
      </c>
      <c r="R114" s="491">
        <f ca="1" t="shared" si="22"/>
        <v>40471.37188634259</v>
      </c>
      <c r="S114" s="514"/>
      <c r="T114" s="492"/>
      <c r="U114" s="492"/>
      <c r="V114" s="492"/>
      <c r="W114" s="492"/>
      <c r="X114" s="493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5"/>
      <c r="AN114" s="500"/>
      <c r="AO114" s="641"/>
      <c r="AP114" s="637"/>
      <c r="AQ114" s="464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518">
        <v>106</v>
      </c>
      <c r="B115" s="514"/>
      <c r="C115" s="514"/>
      <c r="D115" s="514"/>
      <c r="E115" s="504"/>
      <c r="F115" s="497"/>
      <c r="G115" s="498"/>
      <c r="H115" s="498"/>
      <c r="I115" s="498"/>
      <c r="J115" s="498"/>
      <c r="K115" s="487"/>
      <c r="L115" s="488" t="str">
        <f t="shared" si="17"/>
        <v/>
      </c>
      <c r="M115" s="489" t="str">
        <f t="shared" si="16"/>
        <v/>
      </c>
      <c r="N115" s="490">
        <f ca="1" t="shared" si="18"/>
        <v>40471.37188634259</v>
      </c>
      <c r="O115" s="491">
        <f ca="1" t="shared" si="19"/>
        <v>40471.37188634259</v>
      </c>
      <c r="P115" s="491">
        <f ca="1" t="shared" si="20"/>
        <v>40471.37188634259</v>
      </c>
      <c r="Q115" s="491">
        <f ca="1" t="shared" si="21"/>
        <v>40471.37188634259</v>
      </c>
      <c r="R115" s="491">
        <f ca="1" t="shared" si="22"/>
        <v>40471.37188634259</v>
      </c>
      <c r="S115" s="514"/>
      <c r="T115" s="492"/>
      <c r="U115" s="492"/>
      <c r="V115" s="492"/>
      <c r="W115" s="492"/>
      <c r="X115" s="493"/>
      <c r="Y115" s="494"/>
      <c r="Z115" s="494"/>
      <c r="AA115" s="494"/>
      <c r="AB115" s="494"/>
      <c r="AC115" s="494"/>
      <c r="AD115" s="494"/>
      <c r="AE115" s="494"/>
      <c r="AF115" s="494"/>
      <c r="AG115" s="494"/>
      <c r="AH115" s="494"/>
      <c r="AI115" s="494"/>
      <c r="AJ115" s="494"/>
      <c r="AK115" s="494"/>
      <c r="AL115" s="494"/>
      <c r="AM115" s="495"/>
      <c r="AN115" s="500"/>
      <c r="AO115" s="641"/>
      <c r="AP115" s="637"/>
      <c r="AQ115" s="464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518">
        <v>107</v>
      </c>
      <c r="B116" s="514"/>
      <c r="C116" s="514"/>
      <c r="D116" s="514"/>
      <c r="E116" s="504"/>
      <c r="F116" s="497"/>
      <c r="G116" s="498"/>
      <c r="H116" s="498"/>
      <c r="I116" s="498"/>
      <c r="J116" s="498"/>
      <c r="K116" s="487"/>
      <c r="L116" s="488" t="str">
        <f t="shared" si="17"/>
        <v/>
      </c>
      <c r="M116" s="489" t="str">
        <f t="shared" si="16"/>
        <v/>
      </c>
      <c r="N116" s="490">
        <f ca="1" t="shared" si="18"/>
        <v>40471.37188634259</v>
      </c>
      <c r="O116" s="491">
        <f ca="1" t="shared" si="19"/>
        <v>40471.37188634259</v>
      </c>
      <c r="P116" s="491">
        <f ca="1" t="shared" si="20"/>
        <v>40471.37188634259</v>
      </c>
      <c r="Q116" s="491">
        <f ca="1" t="shared" si="21"/>
        <v>40471.37188634259</v>
      </c>
      <c r="R116" s="491">
        <f ca="1" t="shared" si="22"/>
        <v>40471.37188634259</v>
      </c>
      <c r="S116" s="514"/>
      <c r="T116" s="492"/>
      <c r="U116" s="492"/>
      <c r="V116" s="492"/>
      <c r="W116" s="492"/>
      <c r="X116" s="493"/>
      <c r="Y116" s="494"/>
      <c r="Z116" s="494"/>
      <c r="AA116" s="494"/>
      <c r="AB116" s="494"/>
      <c r="AC116" s="494"/>
      <c r="AD116" s="494"/>
      <c r="AE116" s="494"/>
      <c r="AF116" s="494"/>
      <c r="AG116" s="494"/>
      <c r="AH116" s="494"/>
      <c r="AI116" s="494"/>
      <c r="AJ116" s="494"/>
      <c r="AK116" s="494"/>
      <c r="AL116" s="494"/>
      <c r="AM116" s="495"/>
      <c r="AN116" s="500"/>
      <c r="AO116" s="641"/>
      <c r="AP116" s="637"/>
      <c r="AQ116" s="464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518">
        <v>108</v>
      </c>
      <c r="B117" s="514"/>
      <c r="C117" s="514"/>
      <c r="D117" s="514"/>
      <c r="E117" s="504"/>
      <c r="F117" s="497"/>
      <c r="G117" s="498"/>
      <c r="H117" s="498"/>
      <c r="I117" s="498"/>
      <c r="J117" s="498"/>
      <c r="K117" s="487"/>
      <c r="L117" s="488" t="str">
        <f t="shared" si="17"/>
        <v/>
      </c>
      <c r="M117" s="489" t="str">
        <f t="shared" si="16"/>
        <v/>
      </c>
      <c r="N117" s="490">
        <f ca="1" t="shared" si="18"/>
        <v>40471.37188634259</v>
      </c>
      <c r="O117" s="491">
        <f ca="1" t="shared" si="19"/>
        <v>40471.37188634259</v>
      </c>
      <c r="P117" s="491">
        <f ca="1" t="shared" si="20"/>
        <v>40471.37188634259</v>
      </c>
      <c r="Q117" s="491">
        <f ca="1" t="shared" si="21"/>
        <v>40471.37188634259</v>
      </c>
      <c r="R117" s="491">
        <f ca="1" t="shared" si="22"/>
        <v>40471.37188634259</v>
      </c>
      <c r="S117" s="514"/>
      <c r="T117" s="492"/>
      <c r="U117" s="492"/>
      <c r="V117" s="492"/>
      <c r="W117" s="492"/>
      <c r="X117" s="493"/>
      <c r="Y117" s="494"/>
      <c r="Z117" s="494"/>
      <c r="AA117" s="494"/>
      <c r="AB117" s="494"/>
      <c r="AC117" s="494"/>
      <c r="AD117" s="494"/>
      <c r="AE117" s="494"/>
      <c r="AF117" s="494"/>
      <c r="AG117" s="494"/>
      <c r="AH117" s="494"/>
      <c r="AI117" s="494"/>
      <c r="AJ117" s="494"/>
      <c r="AK117" s="494"/>
      <c r="AL117" s="494"/>
      <c r="AM117" s="495"/>
      <c r="AN117" s="500"/>
      <c r="AO117" s="641"/>
      <c r="AP117" s="637"/>
      <c r="AQ117" s="464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518">
        <v>109</v>
      </c>
      <c r="B118" s="514"/>
      <c r="C118" s="514"/>
      <c r="D118" s="514"/>
      <c r="E118" s="504"/>
      <c r="F118" s="497"/>
      <c r="G118" s="498"/>
      <c r="H118" s="498"/>
      <c r="I118" s="498"/>
      <c r="J118" s="498"/>
      <c r="K118" s="487"/>
      <c r="L118" s="488" t="str">
        <f t="shared" si="17"/>
        <v/>
      </c>
      <c r="M118" s="489" t="str">
        <f t="shared" si="16"/>
        <v/>
      </c>
      <c r="N118" s="490">
        <f ca="1" t="shared" si="18"/>
        <v>40471.37188634259</v>
      </c>
      <c r="O118" s="491">
        <f ca="1" t="shared" si="19"/>
        <v>40471.37188634259</v>
      </c>
      <c r="P118" s="491">
        <f ca="1" t="shared" si="20"/>
        <v>40471.37188634259</v>
      </c>
      <c r="Q118" s="491">
        <f ca="1" t="shared" si="21"/>
        <v>40471.37188634259</v>
      </c>
      <c r="R118" s="491">
        <f ca="1" t="shared" si="22"/>
        <v>40471.37188634259</v>
      </c>
      <c r="S118" s="514"/>
      <c r="T118" s="492"/>
      <c r="U118" s="492"/>
      <c r="V118" s="492"/>
      <c r="W118" s="492"/>
      <c r="X118" s="493"/>
      <c r="Y118" s="494"/>
      <c r="Z118" s="494"/>
      <c r="AA118" s="494"/>
      <c r="AB118" s="494"/>
      <c r="AC118" s="494"/>
      <c r="AD118" s="494"/>
      <c r="AE118" s="494"/>
      <c r="AF118" s="494"/>
      <c r="AG118" s="494"/>
      <c r="AH118" s="494"/>
      <c r="AI118" s="494"/>
      <c r="AJ118" s="494"/>
      <c r="AK118" s="494"/>
      <c r="AL118" s="494"/>
      <c r="AM118" s="495"/>
      <c r="AN118" s="500"/>
      <c r="AO118" s="641"/>
      <c r="AP118" s="637"/>
      <c r="AQ118" s="464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518">
        <v>110</v>
      </c>
      <c r="B119" s="514"/>
      <c r="C119" s="514"/>
      <c r="D119" s="514"/>
      <c r="E119" s="504"/>
      <c r="F119" s="497"/>
      <c r="G119" s="498"/>
      <c r="H119" s="498"/>
      <c r="I119" s="498"/>
      <c r="J119" s="498"/>
      <c r="K119" s="487"/>
      <c r="L119" s="488" t="str">
        <f t="shared" si="17"/>
        <v/>
      </c>
      <c r="M119" s="489" t="str">
        <f t="shared" si="16"/>
        <v/>
      </c>
      <c r="N119" s="490">
        <f ca="1" t="shared" si="18"/>
        <v>40471.37188634259</v>
      </c>
      <c r="O119" s="491">
        <f ca="1" t="shared" si="19"/>
        <v>40471.37188634259</v>
      </c>
      <c r="P119" s="491">
        <f ca="1" t="shared" si="20"/>
        <v>40471.37188634259</v>
      </c>
      <c r="Q119" s="491">
        <f ca="1" t="shared" si="21"/>
        <v>40471.37188634259</v>
      </c>
      <c r="R119" s="491">
        <f ca="1" t="shared" si="22"/>
        <v>40471.37188634259</v>
      </c>
      <c r="S119" s="514"/>
      <c r="T119" s="492"/>
      <c r="U119" s="492"/>
      <c r="V119" s="492"/>
      <c r="W119" s="492"/>
      <c r="X119" s="493"/>
      <c r="Y119" s="494"/>
      <c r="Z119" s="494"/>
      <c r="AA119" s="494"/>
      <c r="AB119" s="494"/>
      <c r="AC119" s="494"/>
      <c r="AD119" s="494"/>
      <c r="AE119" s="494"/>
      <c r="AF119" s="494"/>
      <c r="AG119" s="494"/>
      <c r="AH119" s="494"/>
      <c r="AI119" s="494"/>
      <c r="AJ119" s="494"/>
      <c r="AK119" s="494"/>
      <c r="AL119" s="494"/>
      <c r="AM119" s="495"/>
      <c r="AN119" s="500"/>
      <c r="AO119" s="641"/>
      <c r="AP119" s="637"/>
      <c r="AQ119" s="464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518">
        <v>111</v>
      </c>
      <c r="B120" s="514"/>
      <c r="C120" s="514"/>
      <c r="D120" s="514"/>
      <c r="E120" s="504"/>
      <c r="F120" s="497"/>
      <c r="G120" s="498"/>
      <c r="H120" s="498"/>
      <c r="I120" s="498"/>
      <c r="J120" s="498"/>
      <c r="K120" s="487"/>
      <c r="L120" s="488" t="str">
        <f t="shared" si="17"/>
        <v/>
      </c>
      <c r="M120" s="489" t="str">
        <f t="shared" si="16"/>
        <v/>
      </c>
      <c r="N120" s="490">
        <f ca="1" t="shared" si="18"/>
        <v>40471.37188634259</v>
      </c>
      <c r="O120" s="491">
        <f ca="1" t="shared" si="19"/>
        <v>40471.37188634259</v>
      </c>
      <c r="P120" s="491">
        <f ca="1" t="shared" si="20"/>
        <v>40471.37188634259</v>
      </c>
      <c r="Q120" s="491">
        <f ca="1" t="shared" si="21"/>
        <v>40471.37188634259</v>
      </c>
      <c r="R120" s="491">
        <f ca="1" t="shared" si="22"/>
        <v>40471.37188634259</v>
      </c>
      <c r="S120" s="514"/>
      <c r="T120" s="492"/>
      <c r="U120" s="492"/>
      <c r="V120" s="492"/>
      <c r="W120" s="492"/>
      <c r="X120" s="493"/>
      <c r="Y120" s="494"/>
      <c r="Z120" s="494"/>
      <c r="AA120" s="494"/>
      <c r="AB120" s="494"/>
      <c r="AC120" s="494"/>
      <c r="AD120" s="494"/>
      <c r="AE120" s="494"/>
      <c r="AF120" s="494"/>
      <c r="AG120" s="494"/>
      <c r="AH120" s="494"/>
      <c r="AI120" s="494"/>
      <c r="AJ120" s="494"/>
      <c r="AK120" s="494"/>
      <c r="AL120" s="494"/>
      <c r="AM120" s="495"/>
      <c r="AN120" s="500"/>
      <c r="AO120" s="641"/>
      <c r="AP120" s="637"/>
      <c r="AQ120" s="464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518">
        <v>112</v>
      </c>
      <c r="B121" s="514"/>
      <c r="C121" s="514"/>
      <c r="D121" s="514"/>
      <c r="E121" s="504"/>
      <c r="F121" s="497"/>
      <c r="G121" s="498"/>
      <c r="H121" s="498"/>
      <c r="I121" s="498"/>
      <c r="J121" s="498"/>
      <c r="K121" s="487"/>
      <c r="L121" s="488" t="str">
        <f t="shared" si="17"/>
        <v/>
      </c>
      <c r="M121" s="489" t="str">
        <f t="shared" si="16"/>
        <v/>
      </c>
      <c r="N121" s="490">
        <f ca="1" t="shared" si="18"/>
        <v>40471.37188634259</v>
      </c>
      <c r="O121" s="491">
        <f ca="1" t="shared" si="19"/>
        <v>40471.37188634259</v>
      </c>
      <c r="P121" s="491">
        <f ca="1" t="shared" si="20"/>
        <v>40471.37188634259</v>
      </c>
      <c r="Q121" s="491">
        <f ca="1" t="shared" si="21"/>
        <v>40471.37188634259</v>
      </c>
      <c r="R121" s="491">
        <f ca="1" t="shared" si="22"/>
        <v>40471.37188634259</v>
      </c>
      <c r="S121" s="514"/>
      <c r="T121" s="492"/>
      <c r="U121" s="492"/>
      <c r="V121" s="492"/>
      <c r="W121" s="492"/>
      <c r="X121" s="493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J121" s="494"/>
      <c r="AK121" s="494"/>
      <c r="AL121" s="494"/>
      <c r="AM121" s="495"/>
      <c r="AN121" s="500"/>
      <c r="AO121" s="641"/>
      <c r="AP121" s="637"/>
      <c r="AQ121" s="464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518">
        <v>113</v>
      </c>
      <c r="B122" s="514"/>
      <c r="C122" s="514"/>
      <c r="D122" s="514"/>
      <c r="E122" s="504"/>
      <c r="F122" s="497"/>
      <c r="G122" s="498"/>
      <c r="H122" s="498"/>
      <c r="I122" s="498"/>
      <c r="J122" s="498"/>
      <c r="K122" s="487"/>
      <c r="L122" s="488" t="str">
        <f t="shared" si="17"/>
        <v/>
      </c>
      <c r="M122" s="489" t="str">
        <f t="shared" si="16"/>
        <v/>
      </c>
      <c r="N122" s="490">
        <f ca="1" t="shared" si="18"/>
        <v>40471.37188634259</v>
      </c>
      <c r="O122" s="491">
        <f ca="1" t="shared" si="19"/>
        <v>40471.37188634259</v>
      </c>
      <c r="P122" s="491">
        <f ca="1" t="shared" si="20"/>
        <v>40471.37188634259</v>
      </c>
      <c r="Q122" s="491">
        <f ca="1" t="shared" si="21"/>
        <v>40471.37188634259</v>
      </c>
      <c r="R122" s="491">
        <f ca="1" t="shared" si="22"/>
        <v>40471.37188634259</v>
      </c>
      <c r="S122" s="514"/>
      <c r="T122" s="492"/>
      <c r="U122" s="492"/>
      <c r="V122" s="492"/>
      <c r="W122" s="492"/>
      <c r="X122" s="493"/>
      <c r="Y122" s="494"/>
      <c r="Z122" s="494"/>
      <c r="AA122" s="494"/>
      <c r="AB122" s="494"/>
      <c r="AC122" s="494"/>
      <c r="AD122" s="494"/>
      <c r="AE122" s="494"/>
      <c r="AF122" s="494"/>
      <c r="AG122" s="494"/>
      <c r="AH122" s="494"/>
      <c r="AI122" s="494"/>
      <c r="AJ122" s="494"/>
      <c r="AK122" s="494"/>
      <c r="AL122" s="494"/>
      <c r="AM122" s="495"/>
      <c r="AN122" s="500"/>
      <c r="AO122" s="641"/>
      <c r="AP122" s="637"/>
      <c r="AQ122" s="464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518">
        <v>114</v>
      </c>
      <c r="B123" s="514"/>
      <c r="C123" s="514"/>
      <c r="D123" s="514"/>
      <c r="E123" s="504"/>
      <c r="F123" s="497"/>
      <c r="G123" s="498"/>
      <c r="H123" s="498"/>
      <c r="I123" s="498"/>
      <c r="J123" s="498"/>
      <c r="K123" s="487"/>
      <c r="L123" s="488" t="str">
        <f t="shared" si="17"/>
        <v/>
      </c>
      <c r="M123" s="489" t="str">
        <f t="shared" si="16"/>
        <v/>
      </c>
      <c r="N123" s="490">
        <f ca="1" t="shared" si="18"/>
        <v>40471.37188634259</v>
      </c>
      <c r="O123" s="491">
        <f ca="1" t="shared" si="19"/>
        <v>40471.37188634259</v>
      </c>
      <c r="P123" s="491">
        <f ca="1" t="shared" si="20"/>
        <v>40471.37188634259</v>
      </c>
      <c r="Q123" s="491">
        <f ca="1" t="shared" si="21"/>
        <v>40471.37188634259</v>
      </c>
      <c r="R123" s="491">
        <f ca="1" t="shared" si="22"/>
        <v>40471.37188634259</v>
      </c>
      <c r="S123" s="514"/>
      <c r="T123" s="492"/>
      <c r="U123" s="492"/>
      <c r="V123" s="492"/>
      <c r="W123" s="492"/>
      <c r="X123" s="493"/>
      <c r="Y123" s="494"/>
      <c r="Z123" s="494"/>
      <c r="AA123" s="494"/>
      <c r="AB123" s="494"/>
      <c r="AC123" s="494"/>
      <c r="AD123" s="494"/>
      <c r="AE123" s="494"/>
      <c r="AF123" s="494"/>
      <c r="AG123" s="494"/>
      <c r="AH123" s="494"/>
      <c r="AI123" s="494"/>
      <c r="AJ123" s="494"/>
      <c r="AK123" s="494"/>
      <c r="AL123" s="494"/>
      <c r="AM123" s="495"/>
      <c r="AN123" s="500"/>
      <c r="AO123" s="641"/>
      <c r="AP123" s="637"/>
      <c r="AQ123" s="464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518">
        <v>115</v>
      </c>
      <c r="B124" s="514"/>
      <c r="C124" s="514"/>
      <c r="D124" s="514"/>
      <c r="E124" s="504"/>
      <c r="F124" s="497"/>
      <c r="G124" s="498"/>
      <c r="H124" s="498"/>
      <c r="I124" s="498"/>
      <c r="J124" s="498"/>
      <c r="K124" s="487"/>
      <c r="L124" s="488" t="str">
        <f t="shared" si="17"/>
        <v/>
      </c>
      <c r="M124" s="489" t="str">
        <f t="shared" si="16"/>
        <v/>
      </c>
      <c r="N124" s="490">
        <f ca="1" t="shared" si="18"/>
        <v>40471.37188634259</v>
      </c>
      <c r="O124" s="491">
        <f ca="1" t="shared" si="19"/>
        <v>40471.37188634259</v>
      </c>
      <c r="P124" s="491">
        <f ca="1" t="shared" si="20"/>
        <v>40471.37188634259</v>
      </c>
      <c r="Q124" s="491">
        <f ca="1" t="shared" si="21"/>
        <v>40471.37188634259</v>
      </c>
      <c r="R124" s="491">
        <f ca="1" t="shared" si="22"/>
        <v>40471.37188634259</v>
      </c>
      <c r="S124" s="514"/>
      <c r="T124" s="492"/>
      <c r="U124" s="492"/>
      <c r="V124" s="492"/>
      <c r="W124" s="492"/>
      <c r="X124" s="493"/>
      <c r="Y124" s="494"/>
      <c r="Z124" s="494"/>
      <c r="AA124" s="494"/>
      <c r="AB124" s="494"/>
      <c r="AC124" s="494"/>
      <c r="AD124" s="494"/>
      <c r="AE124" s="494"/>
      <c r="AF124" s="494"/>
      <c r="AG124" s="494"/>
      <c r="AH124" s="494"/>
      <c r="AI124" s="494"/>
      <c r="AJ124" s="494"/>
      <c r="AK124" s="494"/>
      <c r="AL124" s="494"/>
      <c r="AM124" s="495"/>
      <c r="AN124" s="500"/>
      <c r="AO124" s="641"/>
      <c r="AP124" s="637"/>
      <c r="AQ124" s="464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518">
        <v>116</v>
      </c>
      <c r="B125" s="514"/>
      <c r="C125" s="514"/>
      <c r="D125" s="514"/>
      <c r="E125" s="504"/>
      <c r="F125" s="497"/>
      <c r="G125" s="498"/>
      <c r="H125" s="498"/>
      <c r="I125" s="498"/>
      <c r="J125" s="498"/>
      <c r="K125" s="487"/>
      <c r="L125" s="488" t="str">
        <f t="shared" si="17"/>
        <v/>
      </c>
      <c r="M125" s="489" t="str">
        <f t="shared" si="16"/>
        <v/>
      </c>
      <c r="N125" s="490">
        <f ca="1" t="shared" si="18"/>
        <v>40471.37188634259</v>
      </c>
      <c r="O125" s="491">
        <f ca="1" t="shared" si="19"/>
        <v>40471.37188634259</v>
      </c>
      <c r="P125" s="491">
        <f ca="1" t="shared" si="20"/>
        <v>40471.37188634259</v>
      </c>
      <c r="Q125" s="491">
        <f ca="1" t="shared" si="21"/>
        <v>40471.37188634259</v>
      </c>
      <c r="R125" s="491">
        <f ca="1" t="shared" si="22"/>
        <v>40471.37188634259</v>
      </c>
      <c r="S125" s="514"/>
      <c r="T125" s="492"/>
      <c r="U125" s="492"/>
      <c r="V125" s="492"/>
      <c r="W125" s="492"/>
      <c r="X125" s="493"/>
      <c r="Y125" s="494"/>
      <c r="Z125" s="494"/>
      <c r="AA125" s="494"/>
      <c r="AB125" s="494"/>
      <c r="AC125" s="494"/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5"/>
      <c r="AN125" s="500"/>
      <c r="AO125" s="641"/>
      <c r="AP125" s="637"/>
      <c r="AQ125" s="464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518">
        <v>117</v>
      </c>
      <c r="B126" s="514"/>
      <c r="C126" s="514"/>
      <c r="D126" s="514"/>
      <c r="E126" s="504"/>
      <c r="F126" s="497"/>
      <c r="G126" s="498"/>
      <c r="H126" s="498"/>
      <c r="I126" s="498"/>
      <c r="J126" s="498"/>
      <c r="K126" s="487"/>
      <c r="L126" s="488" t="str">
        <f t="shared" si="17"/>
        <v/>
      </c>
      <c r="M126" s="489" t="str">
        <f t="shared" si="16"/>
        <v/>
      </c>
      <c r="N126" s="490">
        <f ca="1" t="shared" si="18"/>
        <v>40471.37188634259</v>
      </c>
      <c r="O126" s="491">
        <f ca="1" t="shared" si="19"/>
        <v>40471.37188634259</v>
      </c>
      <c r="P126" s="491">
        <f ca="1" t="shared" si="20"/>
        <v>40471.37188634259</v>
      </c>
      <c r="Q126" s="491">
        <f ca="1" t="shared" si="21"/>
        <v>40471.37188634259</v>
      </c>
      <c r="R126" s="491">
        <f ca="1" t="shared" si="22"/>
        <v>40471.37188634259</v>
      </c>
      <c r="S126" s="514"/>
      <c r="T126" s="492"/>
      <c r="U126" s="492"/>
      <c r="V126" s="492"/>
      <c r="W126" s="492"/>
      <c r="X126" s="493"/>
      <c r="Y126" s="494"/>
      <c r="Z126" s="494"/>
      <c r="AA126" s="494"/>
      <c r="AB126" s="494"/>
      <c r="AC126" s="494"/>
      <c r="AD126" s="494"/>
      <c r="AE126" s="494"/>
      <c r="AF126" s="494"/>
      <c r="AG126" s="494"/>
      <c r="AH126" s="494"/>
      <c r="AI126" s="494"/>
      <c r="AJ126" s="494"/>
      <c r="AK126" s="494"/>
      <c r="AL126" s="494"/>
      <c r="AM126" s="495"/>
      <c r="AN126" s="500"/>
      <c r="AO126" s="641"/>
      <c r="AP126" s="637"/>
      <c r="AQ126" s="464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518">
        <v>118</v>
      </c>
      <c r="B127" s="514"/>
      <c r="C127" s="514"/>
      <c r="D127" s="514"/>
      <c r="E127" s="504"/>
      <c r="F127" s="497"/>
      <c r="G127" s="498"/>
      <c r="H127" s="498"/>
      <c r="I127" s="498"/>
      <c r="J127" s="498"/>
      <c r="K127" s="487"/>
      <c r="L127" s="488" t="str">
        <f t="shared" si="17"/>
        <v/>
      </c>
      <c r="M127" s="489" t="str">
        <f t="shared" si="16"/>
        <v/>
      </c>
      <c r="N127" s="490">
        <f ca="1" t="shared" si="18"/>
        <v>40471.37188634259</v>
      </c>
      <c r="O127" s="491">
        <f ca="1" t="shared" si="19"/>
        <v>40471.37188634259</v>
      </c>
      <c r="P127" s="491">
        <f ca="1" t="shared" si="20"/>
        <v>40471.37188634259</v>
      </c>
      <c r="Q127" s="491">
        <f ca="1" t="shared" si="21"/>
        <v>40471.37188634259</v>
      </c>
      <c r="R127" s="491">
        <f ca="1" t="shared" si="22"/>
        <v>40471.37188634259</v>
      </c>
      <c r="S127" s="514"/>
      <c r="T127" s="492"/>
      <c r="U127" s="492"/>
      <c r="V127" s="492"/>
      <c r="W127" s="492"/>
      <c r="X127" s="493"/>
      <c r="Y127" s="494"/>
      <c r="Z127" s="494"/>
      <c r="AA127" s="494"/>
      <c r="AB127" s="494"/>
      <c r="AC127" s="494"/>
      <c r="AD127" s="494"/>
      <c r="AE127" s="494"/>
      <c r="AF127" s="494"/>
      <c r="AG127" s="494"/>
      <c r="AH127" s="494"/>
      <c r="AI127" s="494"/>
      <c r="AJ127" s="494"/>
      <c r="AK127" s="494"/>
      <c r="AL127" s="494"/>
      <c r="AM127" s="495"/>
      <c r="AN127" s="500"/>
      <c r="AO127" s="641"/>
      <c r="AP127" s="637"/>
      <c r="AQ127" s="464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518">
        <v>119</v>
      </c>
      <c r="B128" s="514"/>
      <c r="C128" s="514"/>
      <c r="D128" s="514"/>
      <c r="E128" s="504"/>
      <c r="F128" s="497"/>
      <c r="G128" s="498"/>
      <c r="H128" s="498"/>
      <c r="I128" s="498"/>
      <c r="J128" s="498"/>
      <c r="K128" s="487"/>
      <c r="L128" s="488" t="str">
        <f t="shared" si="17"/>
        <v/>
      </c>
      <c r="M128" s="489" t="str">
        <f t="shared" si="16"/>
        <v/>
      </c>
      <c r="N128" s="490">
        <f ca="1" t="shared" si="18"/>
        <v>40471.37188634259</v>
      </c>
      <c r="O128" s="491">
        <f ca="1" t="shared" si="19"/>
        <v>40471.37188634259</v>
      </c>
      <c r="P128" s="491">
        <f ca="1" t="shared" si="20"/>
        <v>40471.37188634259</v>
      </c>
      <c r="Q128" s="491">
        <f ca="1" t="shared" si="21"/>
        <v>40471.37188634259</v>
      </c>
      <c r="R128" s="491">
        <f ca="1" t="shared" si="22"/>
        <v>40471.37188634259</v>
      </c>
      <c r="S128" s="514"/>
      <c r="T128" s="492"/>
      <c r="U128" s="492"/>
      <c r="V128" s="492"/>
      <c r="W128" s="492"/>
      <c r="X128" s="493"/>
      <c r="Y128" s="494"/>
      <c r="Z128" s="494"/>
      <c r="AA128" s="494"/>
      <c r="AB128" s="494"/>
      <c r="AC128" s="494"/>
      <c r="AD128" s="494"/>
      <c r="AE128" s="494"/>
      <c r="AF128" s="494"/>
      <c r="AG128" s="494"/>
      <c r="AH128" s="494"/>
      <c r="AI128" s="494"/>
      <c r="AJ128" s="494"/>
      <c r="AK128" s="494"/>
      <c r="AL128" s="494"/>
      <c r="AM128" s="495"/>
      <c r="AN128" s="500"/>
      <c r="AO128" s="641"/>
      <c r="AP128" s="637"/>
      <c r="AQ128" s="464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518">
        <v>120</v>
      </c>
      <c r="B129" s="514"/>
      <c r="C129" s="514"/>
      <c r="D129" s="514"/>
      <c r="E129" s="504"/>
      <c r="F129" s="497"/>
      <c r="G129" s="498"/>
      <c r="H129" s="498"/>
      <c r="I129" s="498"/>
      <c r="J129" s="498"/>
      <c r="K129" s="487"/>
      <c r="L129" s="488" t="str">
        <f t="shared" si="17"/>
        <v/>
      </c>
      <c r="M129" s="489" t="str">
        <f t="shared" si="16"/>
        <v/>
      </c>
      <c r="N129" s="490">
        <f ca="1" t="shared" si="18"/>
        <v>40471.37188634259</v>
      </c>
      <c r="O129" s="491">
        <f ca="1" t="shared" si="19"/>
        <v>40471.37188634259</v>
      </c>
      <c r="P129" s="491">
        <f ca="1" t="shared" si="20"/>
        <v>40471.37188634259</v>
      </c>
      <c r="Q129" s="491">
        <f ca="1" t="shared" si="21"/>
        <v>40471.37188634259</v>
      </c>
      <c r="R129" s="491">
        <f ca="1" t="shared" si="22"/>
        <v>40471.37188634259</v>
      </c>
      <c r="S129" s="514"/>
      <c r="T129" s="492"/>
      <c r="U129" s="492"/>
      <c r="V129" s="492"/>
      <c r="W129" s="492"/>
      <c r="X129" s="493"/>
      <c r="Y129" s="494"/>
      <c r="Z129" s="494"/>
      <c r="AA129" s="494"/>
      <c r="AB129" s="494"/>
      <c r="AC129" s="494"/>
      <c r="AD129" s="494"/>
      <c r="AE129" s="494"/>
      <c r="AF129" s="494"/>
      <c r="AG129" s="494"/>
      <c r="AH129" s="494"/>
      <c r="AI129" s="494"/>
      <c r="AJ129" s="494"/>
      <c r="AK129" s="494"/>
      <c r="AL129" s="494"/>
      <c r="AM129" s="495"/>
      <c r="AN129" s="500"/>
      <c r="AO129" s="641"/>
      <c r="AP129" s="637"/>
      <c r="AQ129" s="464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518">
        <v>121</v>
      </c>
      <c r="B130" s="514"/>
      <c r="C130" s="514"/>
      <c r="D130" s="514"/>
      <c r="E130" s="504"/>
      <c r="F130" s="497"/>
      <c r="G130" s="498"/>
      <c r="H130" s="498"/>
      <c r="I130" s="498"/>
      <c r="J130" s="498"/>
      <c r="K130" s="487"/>
      <c r="L130" s="488" t="str">
        <f t="shared" si="17"/>
        <v/>
      </c>
      <c r="M130" s="489" t="str">
        <f t="shared" si="16"/>
        <v/>
      </c>
      <c r="N130" s="490">
        <f ca="1" t="shared" si="18"/>
        <v>40471.37188634259</v>
      </c>
      <c r="O130" s="491">
        <f ca="1" t="shared" si="19"/>
        <v>40471.37188634259</v>
      </c>
      <c r="P130" s="491">
        <f ca="1" t="shared" si="20"/>
        <v>40471.37188634259</v>
      </c>
      <c r="Q130" s="491">
        <f ca="1" t="shared" si="21"/>
        <v>40471.37188634259</v>
      </c>
      <c r="R130" s="491">
        <f ca="1" t="shared" si="22"/>
        <v>40471.37188634259</v>
      </c>
      <c r="S130" s="514"/>
      <c r="T130" s="492"/>
      <c r="U130" s="492"/>
      <c r="V130" s="492"/>
      <c r="W130" s="492"/>
      <c r="X130" s="493"/>
      <c r="Y130" s="494"/>
      <c r="Z130" s="494"/>
      <c r="AA130" s="494"/>
      <c r="AB130" s="494"/>
      <c r="AC130" s="494"/>
      <c r="AD130" s="494"/>
      <c r="AE130" s="494"/>
      <c r="AF130" s="494"/>
      <c r="AG130" s="494"/>
      <c r="AH130" s="494"/>
      <c r="AI130" s="494"/>
      <c r="AJ130" s="494"/>
      <c r="AK130" s="494"/>
      <c r="AL130" s="494"/>
      <c r="AM130" s="495"/>
      <c r="AN130" s="500"/>
      <c r="AO130" s="641"/>
      <c r="AP130" s="637"/>
      <c r="AQ130" s="464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518">
        <v>122</v>
      </c>
      <c r="B131" s="514"/>
      <c r="C131" s="514"/>
      <c r="D131" s="514"/>
      <c r="E131" s="504"/>
      <c r="F131" s="497"/>
      <c r="G131" s="498"/>
      <c r="H131" s="498"/>
      <c r="I131" s="498"/>
      <c r="J131" s="498"/>
      <c r="K131" s="487"/>
      <c r="L131" s="488" t="str">
        <f t="shared" si="17"/>
        <v/>
      </c>
      <c r="M131" s="489" t="str">
        <f t="shared" si="16"/>
        <v/>
      </c>
      <c r="N131" s="490">
        <f ca="1" t="shared" si="18"/>
        <v>40471.37188634259</v>
      </c>
      <c r="O131" s="491">
        <f ca="1" t="shared" si="19"/>
        <v>40471.37188634259</v>
      </c>
      <c r="P131" s="491">
        <f ca="1" t="shared" si="20"/>
        <v>40471.37188634259</v>
      </c>
      <c r="Q131" s="491">
        <f ca="1" t="shared" si="21"/>
        <v>40471.37188634259</v>
      </c>
      <c r="R131" s="491">
        <f ca="1" t="shared" si="22"/>
        <v>40471.37188634259</v>
      </c>
      <c r="S131" s="514"/>
      <c r="T131" s="492"/>
      <c r="U131" s="492"/>
      <c r="V131" s="492"/>
      <c r="W131" s="492"/>
      <c r="X131" s="493"/>
      <c r="Y131" s="494"/>
      <c r="Z131" s="494"/>
      <c r="AA131" s="494"/>
      <c r="AB131" s="494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5"/>
      <c r="AN131" s="500"/>
      <c r="AO131" s="641"/>
      <c r="AP131" s="637"/>
      <c r="AQ131" s="464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518">
        <v>123</v>
      </c>
      <c r="B132" s="514"/>
      <c r="C132" s="514"/>
      <c r="D132" s="514"/>
      <c r="E132" s="504"/>
      <c r="F132" s="497"/>
      <c r="G132" s="498"/>
      <c r="H132" s="498"/>
      <c r="I132" s="498"/>
      <c r="J132" s="498"/>
      <c r="K132" s="487"/>
      <c r="L132" s="488" t="str">
        <f t="shared" si="17"/>
        <v/>
      </c>
      <c r="M132" s="489" t="str">
        <f t="shared" si="16"/>
        <v/>
      </c>
      <c r="N132" s="490">
        <f ca="1" t="shared" si="18"/>
        <v>40471.37188634259</v>
      </c>
      <c r="O132" s="491">
        <f ca="1" t="shared" si="19"/>
        <v>40471.37188634259</v>
      </c>
      <c r="P132" s="491">
        <f ca="1" t="shared" si="20"/>
        <v>40471.37188634259</v>
      </c>
      <c r="Q132" s="491">
        <f ca="1" t="shared" si="21"/>
        <v>40471.37188634259</v>
      </c>
      <c r="R132" s="491">
        <f ca="1" t="shared" si="22"/>
        <v>40471.37188634259</v>
      </c>
      <c r="S132" s="514"/>
      <c r="T132" s="492"/>
      <c r="U132" s="492"/>
      <c r="V132" s="492"/>
      <c r="W132" s="492"/>
      <c r="X132" s="493"/>
      <c r="Y132" s="494"/>
      <c r="Z132" s="494"/>
      <c r="AA132" s="494"/>
      <c r="AB132" s="494"/>
      <c r="AC132" s="494"/>
      <c r="AD132" s="494"/>
      <c r="AE132" s="494"/>
      <c r="AF132" s="494"/>
      <c r="AG132" s="494"/>
      <c r="AH132" s="494"/>
      <c r="AI132" s="494"/>
      <c r="AJ132" s="494"/>
      <c r="AK132" s="494"/>
      <c r="AL132" s="494"/>
      <c r="AM132" s="495"/>
      <c r="AN132" s="500"/>
      <c r="AO132" s="641"/>
      <c r="AP132" s="637"/>
      <c r="AQ132" s="464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518">
        <v>124</v>
      </c>
      <c r="B133" s="514"/>
      <c r="C133" s="514"/>
      <c r="D133" s="514"/>
      <c r="E133" s="504"/>
      <c r="F133" s="497"/>
      <c r="G133" s="498"/>
      <c r="H133" s="498"/>
      <c r="I133" s="498"/>
      <c r="J133" s="498"/>
      <c r="K133" s="487"/>
      <c r="L133" s="488" t="str">
        <f t="shared" si="17"/>
        <v/>
      </c>
      <c r="M133" s="489" t="str">
        <f t="shared" si="16"/>
        <v/>
      </c>
      <c r="N133" s="490">
        <f ca="1" t="shared" si="18"/>
        <v>40471.37188634259</v>
      </c>
      <c r="O133" s="491">
        <f ca="1" t="shared" si="19"/>
        <v>40471.37188634259</v>
      </c>
      <c r="P133" s="491">
        <f ca="1" t="shared" si="20"/>
        <v>40471.37188634259</v>
      </c>
      <c r="Q133" s="491">
        <f ca="1" t="shared" si="21"/>
        <v>40471.37188634259</v>
      </c>
      <c r="R133" s="491">
        <f ca="1" t="shared" si="22"/>
        <v>40471.37188634259</v>
      </c>
      <c r="S133" s="514"/>
      <c r="T133" s="492"/>
      <c r="U133" s="492"/>
      <c r="V133" s="492"/>
      <c r="W133" s="492"/>
      <c r="X133" s="493"/>
      <c r="Y133" s="494"/>
      <c r="Z133" s="494"/>
      <c r="AA133" s="494"/>
      <c r="AB133" s="494"/>
      <c r="AC133" s="494"/>
      <c r="AD133" s="494"/>
      <c r="AE133" s="494"/>
      <c r="AF133" s="494"/>
      <c r="AG133" s="494"/>
      <c r="AH133" s="494"/>
      <c r="AI133" s="494"/>
      <c r="AJ133" s="494"/>
      <c r="AK133" s="494"/>
      <c r="AL133" s="494"/>
      <c r="AM133" s="495"/>
      <c r="AN133" s="500"/>
      <c r="AO133" s="641"/>
      <c r="AP133" s="637"/>
      <c r="AQ133" s="464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518">
        <v>125</v>
      </c>
      <c r="B134" s="514"/>
      <c r="C134" s="514"/>
      <c r="D134" s="514"/>
      <c r="E134" s="504"/>
      <c r="F134" s="497"/>
      <c r="G134" s="498"/>
      <c r="H134" s="498"/>
      <c r="I134" s="498"/>
      <c r="J134" s="498"/>
      <c r="K134" s="487"/>
      <c r="L134" s="488" t="str">
        <f t="shared" si="17"/>
        <v/>
      </c>
      <c r="M134" s="489" t="str">
        <f t="shared" si="16"/>
        <v/>
      </c>
      <c r="N134" s="490">
        <f ca="1" t="shared" si="18"/>
        <v>40471.37188634259</v>
      </c>
      <c r="O134" s="491">
        <f ca="1" t="shared" si="19"/>
        <v>40471.37188634259</v>
      </c>
      <c r="P134" s="491">
        <f ca="1" t="shared" si="20"/>
        <v>40471.37188634259</v>
      </c>
      <c r="Q134" s="491">
        <f ca="1" t="shared" si="21"/>
        <v>40471.37188634259</v>
      </c>
      <c r="R134" s="491">
        <f ca="1" t="shared" si="22"/>
        <v>40471.37188634259</v>
      </c>
      <c r="S134" s="514"/>
      <c r="T134" s="492"/>
      <c r="U134" s="492"/>
      <c r="V134" s="492"/>
      <c r="W134" s="492"/>
      <c r="X134" s="493"/>
      <c r="Y134" s="494"/>
      <c r="Z134" s="494"/>
      <c r="AA134" s="494"/>
      <c r="AB134" s="494"/>
      <c r="AC134" s="494"/>
      <c r="AD134" s="494"/>
      <c r="AE134" s="494"/>
      <c r="AF134" s="494"/>
      <c r="AG134" s="494"/>
      <c r="AH134" s="494"/>
      <c r="AI134" s="494"/>
      <c r="AJ134" s="494"/>
      <c r="AK134" s="494"/>
      <c r="AL134" s="494"/>
      <c r="AM134" s="495"/>
      <c r="AN134" s="500"/>
      <c r="AO134" s="641"/>
      <c r="AP134" s="637"/>
      <c r="AQ134" s="464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518">
        <v>126</v>
      </c>
      <c r="B135" s="483"/>
      <c r="C135" s="514"/>
      <c r="D135" s="514"/>
      <c r="E135" s="504"/>
      <c r="F135" s="497"/>
      <c r="G135" s="498"/>
      <c r="H135" s="498"/>
      <c r="I135" s="498"/>
      <c r="J135" s="498"/>
      <c r="K135" s="487"/>
      <c r="L135" s="488" t="str">
        <f t="shared" si="17"/>
        <v/>
      </c>
      <c r="M135" s="489" t="str">
        <f t="shared" si="16"/>
        <v/>
      </c>
      <c r="N135" s="490">
        <f ca="1" t="shared" si="18"/>
        <v>40471.37188634259</v>
      </c>
      <c r="O135" s="491">
        <f ca="1" t="shared" si="19"/>
        <v>40471.37188634259</v>
      </c>
      <c r="P135" s="491">
        <f ca="1" t="shared" si="20"/>
        <v>40471.37188634259</v>
      </c>
      <c r="Q135" s="491">
        <f ca="1" t="shared" si="21"/>
        <v>40471.37188634259</v>
      </c>
      <c r="R135" s="491">
        <f ca="1" t="shared" si="22"/>
        <v>40471.37188634259</v>
      </c>
      <c r="S135" s="514"/>
      <c r="T135" s="492"/>
      <c r="U135" s="492"/>
      <c r="V135" s="492"/>
      <c r="W135" s="492"/>
      <c r="X135" s="493"/>
      <c r="Y135" s="494"/>
      <c r="Z135" s="494"/>
      <c r="AA135" s="494"/>
      <c r="AB135" s="494"/>
      <c r="AC135" s="494"/>
      <c r="AD135" s="494"/>
      <c r="AE135" s="494"/>
      <c r="AF135" s="494"/>
      <c r="AG135" s="494"/>
      <c r="AH135" s="494"/>
      <c r="AI135" s="494"/>
      <c r="AJ135" s="494"/>
      <c r="AK135" s="494"/>
      <c r="AL135" s="494"/>
      <c r="AM135" s="495"/>
      <c r="AN135" s="500"/>
      <c r="AO135" s="641"/>
      <c r="AP135" s="637"/>
      <c r="AQ135" s="464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518">
        <v>127</v>
      </c>
      <c r="B136" s="483"/>
      <c r="C136" s="514"/>
      <c r="D136" s="514"/>
      <c r="E136" s="504"/>
      <c r="F136" s="497"/>
      <c r="G136" s="498"/>
      <c r="H136" s="498"/>
      <c r="I136" s="498"/>
      <c r="J136" s="498"/>
      <c r="K136" s="487"/>
      <c r="L136" s="488" t="str">
        <f t="shared" si="17"/>
        <v/>
      </c>
      <c r="M136" s="489" t="str">
        <f t="shared" si="16"/>
        <v/>
      </c>
      <c r="N136" s="490">
        <f ca="1" t="shared" si="18"/>
        <v>40471.37188634259</v>
      </c>
      <c r="O136" s="491">
        <f ca="1" t="shared" si="19"/>
        <v>40471.37188634259</v>
      </c>
      <c r="P136" s="491">
        <f ca="1" t="shared" si="20"/>
        <v>40471.37188634259</v>
      </c>
      <c r="Q136" s="491">
        <f ca="1" t="shared" si="21"/>
        <v>40471.37188634259</v>
      </c>
      <c r="R136" s="491">
        <f ca="1" t="shared" si="22"/>
        <v>40471.37188634259</v>
      </c>
      <c r="S136" s="514"/>
      <c r="T136" s="492"/>
      <c r="U136" s="492"/>
      <c r="V136" s="492"/>
      <c r="W136" s="492"/>
      <c r="X136" s="493"/>
      <c r="Y136" s="494"/>
      <c r="Z136" s="494"/>
      <c r="AA136" s="494"/>
      <c r="AB136" s="494"/>
      <c r="AC136" s="494"/>
      <c r="AD136" s="494"/>
      <c r="AE136" s="494"/>
      <c r="AF136" s="494"/>
      <c r="AG136" s="494"/>
      <c r="AH136" s="494"/>
      <c r="AI136" s="494"/>
      <c r="AJ136" s="494"/>
      <c r="AK136" s="494"/>
      <c r="AL136" s="494"/>
      <c r="AM136" s="495"/>
      <c r="AN136" s="500"/>
      <c r="AO136" s="641"/>
      <c r="AP136" s="637"/>
      <c r="AQ136" s="464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518">
        <v>128</v>
      </c>
      <c r="B137" s="483"/>
      <c r="C137" s="514"/>
      <c r="D137" s="514"/>
      <c r="E137" s="504"/>
      <c r="F137" s="497"/>
      <c r="G137" s="498"/>
      <c r="H137" s="498"/>
      <c r="I137" s="498"/>
      <c r="J137" s="498"/>
      <c r="K137" s="487"/>
      <c r="L137" s="488" t="str">
        <f t="shared" si="17"/>
        <v/>
      </c>
      <c r="M137" s="489" t="str">
        <f t="shared" si="16"/>
        <v/>
      </c>
      <c r="N137" s="490">
        <f ca="1" t="shared" si="18"/>
        <v>40471.37188634259</v>
      </c>
      <c r="O137" s="491">
        <f ca="1" t="shared" si="19"/>
        <v>40471.37188634259</v>
      </c>
      <c r="P137" s="491">
        <f ca="1" t="shared" si="20"/>
        <v>40471.37188634259</v>
      </c>
      <c r="Q137" s="491">
        <f ca="1" t="shared" si="21"/>
        <v>40471.37188634259</v>
      </c>
      <c r="R137" s="491">
        <f ca="1" t="shared" si="22"/>
        <v>40471.37188634259</v>
      </c>
      <c r="S137" s="514"/>
      <c r="T137" s="492"/>
      <c r="U137" s="492"/>
      <c r="V137" s="492"/>
      <c r="W137" s="492"/>
      <c r="X137" s="493"/>
      <c r="Y137" s="494"/>
      <c r="Z137" s="494"/>
      <c r="AA137" s="494"/>
      <c r="AB137" s="494"/>
      <c r="AC137" s="494"/>
      <c r="AD137" s="494"/>
      <c r="AE137" s="494"/>
      <c r="AF137" s="494"/>
      <c r="AG137" s="494"/>
      <c r="AH137" s="494"/>
      <c r="AI137" s="494"/>
      <c r="AJ137" s="494"/>
      <c r="AK137" s="494"/>
      <c r="AL137" s="494"/>
      <c r="AM137" s="495"/>
      <c r="AN137" s="500"/>
      <c r="AO137" s="641"/>
      <c r="AP137" s="637"/>
      <c r="AQ137" s="464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518">
        <v>129</v>
      </c>
      <c r="B138" s="483"/>
      <c r="C138" s="514"/>
      <c r="D138" s="514"/>
      <c r="E138" s="504"/>
      <c r="F138" s="497"/>
      <c r="G138" s="498"/>
      <c r="H138" s="498"/>
      <c r="I138" s="498"/>
      <c r="J138" s="498"/>
      <c r="K138" s="487"/>
      <c r="L138" s="488" t="str">
        <f t="shared" si="17"/>
        <v/>
      </c>
      <c r="M138" s="489" t="str">
        <f t="shared" si="16"/>
        <v/>
      </c>
      <c r="N138" s="490">
        <f ca="1" t="shared" si="18"/>
        <v>40471.37188634259</v>
      </c>
      <c r="O138" s="491">
        <f ca="1" t="shared" si="19"/>
        <v>40471.37188634259</v>
      </c>
      <c r="P138" s="491">
        <f ca="1" t="shared" si="20"/>
        <v>40471.37188634259</v>
      </c>
      <c r="Q138" s="491">
        <f ca="1" t="shared" si="21"/>
        <v>40471.37188634259</v>
      </c>
      <c r="R138" s="491">
        <f ca="1" t="shared" si="22"/>
        <v>40471.37188634259</v>
      </c>
      <c r="S138" s="514"/>
      <c r="T138" s="492"/>
      <c r="U138" s="492"/>
      <c r="V138" s="492"/>
      <c r="W138" s="492"/>
      <c r="X138" s="493"/>
      <c r="Y138" s="494"/>
      <c r="Z138" s="494"/>
      <c r="AA138" s="494"/>
      <c r="AB138" s="494"/>
      <c r="AC138" s="494"/>
      <c r="AD138" s="494"/>
      <c r="AE138" s="494"/>
      <c r="AF138" s="494"/>
      <c r="AG138" s="494"/>
      <c r="AH138" s="494"/>
      <c r="AI138" s="494"/>
      <c r="AJ138" s="494"/>
      <c r="AK138" s="494"/>
      <c r="AL138" s="494"/>
      <c r="AM138" s="495"/>
      <c r="AN138" s="500"/>
      <c r="AO138" s="641"/>
      <c r="AP138" s="637"/>
      <c r="AQ138" s="464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518">
        <v>130</v>
      </c>
      <c r="B139" s="483"/>
      <c r="C139" s="514"/>
      <c r="D139" s="514"/>
      <c r="E139" s="504"/>
      <c r="F139" s="497"/>
      <c r="G139" s="498"/>
      <c r="H139" s="498"/>
      <c r="I139" s="498"/>
      <c r="J139" s="498"/>
      <c r="K139" s="487"/>
      <c r="L139" s="488" t="str">
        <f t="shared" si="17"/>
        <v/>
      </c>
      <c r="M139" s="489" t="str">
        <f aca="true" t="shared" si="23" ref="M139:M152">IF(F139="","",+L139+(F139*7/5))</f>
        <v/>
      </c>
      <c r="N139" s="490">
        <f ca="1" t="shared" si="18"/>
        <v>40471.37188634259</v>
      </c>
      <c r="O139" s="491">
        <f ca="1" t="shared" si="19"/>
        <v>40471.37188634259</v>
      </c>
      <c r="P139" s="491">
        <f ca="1" t="shared" si="20"/>
        <v>40471.37188634259</v>
      </c>
      <c r="Q139" s="491">
        <f ca="1" t="shared" si="21"/>
        <v>40471.37188634259</v>
      </c>
      <c r="R139" s="491">
        <f ca="1" t="shared" si="22"/>
        <v>40471.37188634259</v>
      </c>
      <c r="S139" s="514"/>
      <c r="T139" s="492"/>
      <c r="U139" s="492"/>
      <c r="V139" s="492"/>
      <c r="W139" s="492"/>
      <c r="X139" s="493"/>
      <c r="Y139" s="494"/>
      <c r="Z139" s="494"/>
      <c r="AA139" s="494"/>
      <c r="AB139" s="494"/>
      <c r="AC139" s="494"/>
      <c r="AD139" s="494"/>
      <c r="AE139" s="494"/>
      <c r="AF139" s="494"/>
      <c r="AG139" s="494"/>
      <c r="AH139" s="494"/>
      <c r="AI139" s="494"/>
      <c r="AJ139" s="494"/>
      <c r="AK139" s="494"/>
      <c r="AL139" s="494"/>
      <c r="AM139" s="495"/>
      <c r="AN139" s="500"/>
      <c r="AO139" s="641"/>
      <c r="AP139" s="637"/>
      <c r="AQ139" s="464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518">
        <v>131</v>
      </c>
      <c r="B140" s="483"/>
      <c r="C140" s="514"/>
      <c r="D140" s="514"/>
      <c r="E140" s="504"/>
      <c r="F140" s="497"/>
      <c r="G140" s="498"/>
      <c r="H140" s="498"/>
      <c r="I140" s="498"/>
      <c r="J140" s="498"/>
      <c r="K140" s="487"/>
      <c r="L140" s="488" t="str">
        <f aca="true" t="shared" si="24" ref="L140:L152">IF(F140="","",IF(K140="",MAX(N140:R140),K140))</f>
        <v/>
      </c>
      <c r="M140" s="489" t="str">
        <f t="shared" si="23"/>
        <v/>
      </c>
      <c r="N140" s="490">
        <f aca="true" t="shared" si="25" ref="N140:N152">IF(K140="",NOW(),K140)</f>
        <v>40471.37188634259</v>
      </c>
      <c r="O140" s="491">
        <f aca="true" t="shared" si="26" ref="O140:O152">IF(G140="",NOW(),VLOOKUP(G140,$A$10:$M$152,13))</f>
        <v>40471.37188634259</v>
      </c>
      <c r="P140" s="491">
        <f aca="true" t="shared" si="27" ref="P140:P152">IF(H140="",NOW(),VLOOKUP(H140,$A$10:$M$152,13))</f>
        <v>40471.37188634259</v>
      </c>
      <c r="Q140" s="491">
        <f aca="true" t="shared" si="28" ref="Q140:Q152">IF(I140="",NOW(),VLOOKUP(I140,$A$10:$M$152,13))</f>
        <v>40471.37188634259</v>
      </c>
      <c r="R140" s="491">
        <f aca="true" t="shared" si="29" ref="R140:R152">IF(J140="",NOW(),VLOOKUP(J140,$A$10:$M$152,13))</f>
        <v>40471.37188634259</v>
      </c>
      <c r="S140" s="514"/>
      <c r="T140" s="492"/>
      <c r="U140" s="492"/>
      <c r="V140" s="492"/>
      <c r="W140" s="492"/>
      <c r="X140" s="493"/>
      <c r="Y140" s="494"/>
      <c r="Z140" s="494"/>
      <c r="AA140" s="494"/>
      <c r="AB140" s="494"/>
      <c r="AC140" s="494"/>
      <c r="AD140" s="494"/>
      <c r="AE140" s="494"/>
      <c r="AF140" s="494"/>
      <c r="AG140" s="494"/>
      <c r="AH140" s="494"/>
      <c r="AI140" s="494"/>
      <c r="AJ140" s="494"/>
      <c r="AK140" s="494"/>
      <c r="AL140" s="494"/>
      <c r="AM140" s="495"/>
      <c r="AN140" s="500"/>
      <c r="AO140" s="641"/>
      <c r="AP140" s="637"/>
      <c r="AQ140" s="464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518">
        <v>132</v>
      </c>
      <c r="B141" s="483"/>
      <c r="C141" s="514"/>
      <c r="D141" s="514"/>
      <c r="E141" s="504"/>
      <c r="F141" s="497"/>
      <c r="G141" s="498"/>
      <c r="H141" s="498"/>
      <c r="I141" s="498"/>
      <c r="J141" s="498"/>
      <c r="K141" s="487"/>
      <c r="L141" s="488" t="str">
        <f t="shared" si="24"/>
        <v/>
      </c>
      <c r="M141" s="489" t="str">
        <f t="shared" si="23"/>
        <v/>
      </c>
      <c r="N141" s="490">
        <f ca="1" t="shared" si="25"/>
        <v>40471.37188634259</v>
      </c>
      <c r="O141" s="491">
        <f ca="1" t="shared" si="26"/>
        <v>40471.37188634259</v>
      </c>
      <c r="P141" s="491">
        <f ca="1" t="shared" si="27"/>
        <v>40471.37188634259</v>
      </c>
      <c r="Q141" s="491">
        <f ca="1" t="shared" si="28"/>
        <v>40471.37188634259</v>
      </c>
      <c r="R141" s="491">
        <f ca="1" t="shared" si="29"/>
        <v>40471.37188634259</v>
      </c>
      <c r="S141" s="514"/>
      <c r="T141" s="492"/>
      <c r="U141" s="492"/>
      <c r="V141" s="492"/>
      <c r="W141" s="492"/>
      <c r="X141" s="493"/>
      <c r="Y141" s="494"/>
      <c r="Z141" s="494"/>
      <c r="AA141" s="494"/>
      <c r="AB141" s="494"/>
      <c r="AC141" s="494"/>
      <c r="AD141" s="494"/>
      <c r="AE141" s="494"/>
      <c r="AF141" s="494"/>
      <c r="AG141" s="494"/>
      <c r="AH141" s="494"/>
      <c r="AI141" s="494"/>
      <c r="AJ141" s="494"/>
      <c r="AK141" s="494"/>
      <c r="AL141" s="494"/>
      <c r="AM141" s="495"/>
      <c r="AN141" s="500"/>
      <c r="AO141" s="641"/>
      <c r="AP141" s="637"/>
      <c r="AQ141" s="464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518">
        <v>133</v>
      </c>
      <c r="B142" s="483"/>
      <c r="C142" s="514"/>
      <c r="D142" s="514"/>
      <c r="E142" s="504"/>
      <c r="F142" s="497"/>
      <c r="G142" s="498"/>
      <c r="H142" s="498"/>
      <c r="I142" s="498"/>
      <c r="J142" s="498"/>
      <c r="K142" s="487"/>
      <c r="L142" s="488" t="str">
        <f t="shared" si="24"/>
        <v/>
      </c>
      <c r="M142" s="489" t="str">
        <f t="shared" si="23"/>
        <v/>
      </c>
      <c r="N142" s="490">
        <f ca="1" t="shared" si="25"/>
        <v>40471.37188634259</v>
      </c>
      <c r="O142" s="491">
        <f ca="1" t="shared" si="26"/>
        <v>40471.37188634259</v>
      </c>
      <c r="P142" s="491">
        <f ca="1" t="shared" si="27"/>
        <v>40471.37188634259</v>
      </c>
      <c r="Q142" s="491">
        <f ca="1" t="shared" si="28"/>
        <v>40471.37188634259</v>
      </c>
      <c r="R142" s="491">
        <f ca="1" t="shared" si="29"/>
        <v>40471.37188634259</v>
      </c>
      <c r="S142" s="514"/>
      <c r="T142" s="492"/>
      <c r="U142" s="492"/>
      <c r="V142" s="492"/>
      <c r="W142" s="492"/>
      <c r="X142" s="493"/>
      <c r="Y142" s="494"/>
      <c r="Z142" s="494"/>
      <c r="AA142" s="494"/>
      <c r="AB142" s="494"/>
      <c r="AC142" s="494"/>
      <c r="AD142" s="494"/>
      <c r="AE142" s="494"/>
      <c r="AF142" s="494"/>
      <c r="AG142" s="494"/>
      <c r="AH142" s="494"/>
      <c r="AI142" s="494"/>
      <c r="AJ142" s="494"/>
      <c r="AK142" s="494"/>
      <c r="AL142" s="494"/>
      <c r="AM142" s="495"/>
      <c r="AN142" s="500"/>
      <c r="AO142" s="641"/>
      <c r="AP142" s="637"/>
      <c r="AQ142" s="464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518">
        <v>134</v>
      </c>
      <c r="B143" s="483"/>
      <c r="C143" s="514"/>
      <c r="D143" s="514"/>
      <c r="E143" s="504"/>
      <c r="F143" s="497"/>
      <c r="G143" s="498"/>
      <c r="H143" s="498"/>
      <c r="I143" s="498"/>
      <c r="J143" s="498"/>
      <c r="K143" s="487"/>
      <c r="L143" s="488" t="str">
        <f t="shared" si="24"/>
        <v/>
      </c>
      <c r="M143" s="489" t="str">
        <f t="shared" si="23"/>
        <v/>
      </c>
      <c r="N143" s="490">
        <f ca="1" t="shared" si="25"/>
        <v>40471.37188634259</v>
      </c>
      <c r="O143" s="491">
        <f ca="1" t="shared" si="26"/>
        <v>40471.37188634259</v>
      </c>
      <c r="P143" s="491">
        <f ca="1" t="shared" si="27"/>
        <v>40471.37188634259</v>
      </c>
      <c r="Q143" s="491">
        <f ca="1" t="shared" si="28"/>
        <v>40471.37188634259</v>
      </c>
      <c r="R143" s="491">
        <f ca="1" t="shared" si="29"/>
        <v>40471.37188634259</v>
      </c>
      <c r="S143" s="514"/>
      <c r="T143" s="492"/>
      <c r="U143" s="492"/>
      <c r="V143" s="492"/>
      <c r="W143" s="492"/>
      <c r="X143" s="493"/>
      <c r="Y143" s="494"/>
      <c r="Z143" s="494"/>
      <c r="AA143" s="494"/>
      <c r="AB143" s="494"/>
      <c r="AC143" s="494"/>
      <c r="AD143" s="494"/>
      <c r="AE143" s="494"/>
      <c r="AF143" s="494"/>
      <c r="AG143" s="494"/>
      <c r="AH143" s="494"/>
      <c r="AI143" s="494"/>
      <c r="AJ143" s="494"/>
      <c r="AK143" s="494"/>
      <c r="AL143" s="494"/>
      <c r="AM143" s="495"/>
      <c r="AN143" s="500"/>
      <c r="AO143" s="641"/>
      <c r="AP143" s="637"/>
      <c r="AQ143" s="464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518">
        <v>135</v>
      </c>
      <c r="B144" s="483"/>
      <c r="C144" s="514"/>
      <c r="D144" s="514"/>
      <c r="E144" s="504"/>
      <c r="F144" s="497"/>
      <c r="G144" s="498"/>
      <c r="H144" s="498"/>
      <c r="I144" s="498"/>
      <c r="J144" s="498"/>
      <c r="K144" s="487"/>
      <c r="L144" s="488" t="str">
        <f t="shared" si="24"/>
        <v/>
      </c>
      <c r="M144" s="489" t="str">
        <f t="shared" si="23"/>
        <v/>
      </c>
      <c r="N144" s="490">
        <f ca="1" t="shared" si="25"/>
        <v>40471.37188634259</v>
      </c>
      <c r="O144" s="491">
        <f ca="1" t="shared" si="26"/>
        <v>40471.37188634259</v>
      </c>
      <c r="P144" s="491">
        <f ca="1" t="shared" si="27"/>
        <v>40471.37188634259</v>
      </c>
      <c r="Q144" s="491">
        <f ca="1" t="shared" si="28"/>
        <v>40471.37188634259</v>
      </c>
      <c r="R144" s="491">
        <f ca="1" t="shared" si="29"/>
        <v>40471.37188634259</v>
      </c>
      <c r="S144" s="514"/>
      <c r="T144" s="492"/>
      <c r="U144" s="492"/>
      <c r="V144" s="492"/>
      <c r="W144" s="492"/>
      <c r="X144" s="493"/>
      <c r="Y144" s="494"/>
      <c r="Z144" s="494"/>
      <c r="AA144" s="494"/>
      <c r="AB144" s="494"/>
      <c r="AC144" s="494"/>
      <c r="AD144" s="494"/>
      <c r="AE144" s="494"/>
      <c r="AF144" s="494"/>
      <c r="AG144" s="494"/>
      <c r="AH144" s="494"/>
      <c r="AI144" s="494"/>
      <c r="AJ144" s="494"/>
      <c r="AK144" s="494"/>
      <c r="AL144" s="494"/>
      <c r="AM144" s="495"/>
      <c r="AN144" s="500"/>
      <c r="AO144" s="641"/>
      <c r="AP144" s="637"/>
      <c r="AQ144" s="464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518">
        <v>136</v>
      </c>
      <c r="B145" s="483"/>
      <c r="C145" s="514"/>
      <c r="D145" s="514"/>
      <c r="E145" s="504"/>
      <c r="F145" s="497"/>
      <c r="G145" s="498"/>
      <c r="H145" s="498"/>
      <c r="I145" s="498"/>
      <c r="J145" s="498"/>
      <c r="K145" s="487"/>
      <c r="L145" s="488" t="str">
        <f t="shared" si="24"/>
        <v/>
      </c>
      <c r="M145" s="489" t="str">
        <f t="shared" si="23"/>
        <v/>
      </c>
      <c r="N145" s="490">
        <f ca="1" t="shared" si="25"/>
        <v>40471.37188634259</v>
      </c>
      <c r="O145" s="491">
        <f ca="1" t="shared" si="26"/>
        <v>40471.37188634259</v>
      </c>
      <c r="P145" s="491">
        <f ca="1" t="shared" si="27"/>
        <v>40471.37188634259</v>
      </c>
      <c r="Q145" s="491">
        <f ca="1" t="shared" si="28"/>
        <v>40471.37188634259</v>
      </c>
      <c r="R145" s="491">
        <f ca="1" t="shared" si="29"/>
        <v>40471.37188634259</v>
      </c>
      <c r="S145" s="514"/>
      <c r="T145" s="492"/>
      <c r="U145" s="492"/>
      <c r="V145" s="492"/>
      <c r="W145" s="492"/>
      <c r="X145" s="493"/>
      <c r="Y145" s="494"/>
      <c r="Z145" s="494"/>
      <c r="AA145" s="494"/>
      <c r="AB145" s="494"/>
      <c r="AC145" s="494"/>
      <c r="AD145" s="494"/>
      <c r="AE145" s="494"/>
      <c r="AF145" s="494"/>
      <c r="AG145" s="494"/>
      <c r="AH145" s="494"/>
      <c r="AI145" s="494"/>
      <c r="AJ145" s="494"/>
      <c r="AK145" s="494"/>
      <c r="AL145" s="494"/>
      <c r="AM145" s="495"/>
      <c r="AN145" s="500"/>
      <c r="AO145" s="641"/>
      <c r="AP145" s="637"/>
      <c r="AQ145" s="464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518">
        <v>137</v>
      </c>
      <c r="B146" s="483"/>
      <c r="C146" s="514"/>
      <c r="D146" s="514"/>
      <c r="E146" s="504"/>
      <c r="F146" s="497"/>
      <c r="G146" s="498"/>
      <c r="H146" s="498"/>
      <c r="I146" s="498"/>
      <c r="J146" s="498"/>
      <c r="K146" s="487"/>
      <c r="L146" s="488" t="str">
        <f t="shared" si="24"/>
        <v/>
      </c>
      <c r="M146" s="489" t="str">
        <f t="shared" si="23"/>
        <v/>
      </c>
      <c r="N146" s="490">
        <f ca="1" t="shared" si="25"/>
        <v>40471.37188634259</v>
      </c>
      <c r="O146" s="491">
        <f ca="1" t="shared" si="26"/>
        <v>40471.37188634259</v>
      </c>
      <c r="P146" s="491">
        <f ca="1" t="shared" si="27"/>
        <v>40471.37188634259</v>
      </c>
      <c r="Q146" s="491">
        <f ca="1" t="shared" si="28"/>
        <v>40471.37188634259</v>
      </c>
      <c r="R146" s="491">
        <f ca="1" t="shared" si="29"/>
        <v>40471.37188634259</v>
      </c>
      <c r="S146" s="514"/>
      <c r="T146" s="492"/>
      <c r="U146" s="492"/>
      <c r="V146" s="492"/>
      <c r="W146" s="492"/>
      <c r="X146" s="493"/>
      <c r="Y146" s="494"/>
      <c r="Z146" s="494"/>
      <c r="AA146" s="494"/>
      <c r="AB146" s="494"/>
      <c r="AC146" s="494"/>
      <c r="AD146" s="494"/>
      <c r="AE146" s="494"/>
      <c r="AF146" s="494"/>
      <c r="AG146" s="494"/>
      <c r="AH146" s="494"/>
      <c r="AI146" s="494"/>
      <c r="AJ146" s="494"/>
      <c r="AK146" s="494"/>
      <c r="AL146" s="494"/>
      <c r="AM146" s="495"/>
      <c r="AN146" s="500"/>
      <c r="AO146" s="641"/>
      <c r="AP146" s="637"/>
      <c r="AQ146" s="464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518">
        <v>138</v>
      </c>
      <c r="B147" s="483"/>
      <c r="C147" s="514"/>
      <c r="D147" s="514"/>
      <c r="E147" s="504"/>
      <c r="F147" s="497"/>
      <c r="G147" s="498"/>
      <c r="H147" s="498"/>
      <c r="I147" s="498"/>
      <c r="J147" s="498"/>
      <c r="K147" s="487"/>
      <c r="L147" s="488" t="str">
        <f t="shared" si="24"/>
        <v/>
      </c>
      <c r="M147" s="489" t="str">
        <f t="shared" si="23"/>
        <v/>
      </c>
      <c r="N147" s="490">
        <f ca="1" t="shared" si="25"/>
        <v>40471.37188634259</v>
      </c>
      <c r="O147" s="491">
        <f ca="1" t="shared" si="26"/>
        <v>40471.37188634259</v>
      </c>
      <c r="P147" s="491">
        <f ca="1" t="shared" si="27"/>
        <v>40471.37188634259</v>
      </c>
      <c r="Q147" s="491">
        <f ca="1" t="shared" si="28"/>
        <v>40471.37188634259</v>
      </c>
      <c r="R147" s="491">
        <f ca="1" t="shared" si="29"/>
        <v>40471.37188634259</v>
      </c>
      <c r="S147" s="514"/>
      <c r="T147" s="492"/>
      <c r="U147" s="492"/>
      <c r="V147" s="492"/>
      <c r="W147" s="492"/>
      <c r="X147" s="493"/>
      <c r="Y147" s="494"/>
      <c r="Z147" s="494"/>
      <c r="AA147" s="494"/>
      <c r="AB147" s="494"/>
      <c r="AC147" s="494"/>
      <c r="AD147" s="494"/>
      <c r="AE147" s="494"/>
      <c r="AF147" s="494"/>
      <c r="AG147" s="494"/>
      <c r="AH147" s="494"/>
      <c r="AI147" s="494"/>
      <c r="AJ147" s="494"/>
      <c r="AK147" s="494"/>
      <c r="AL147" s="494"/>
      <c r="AM147" s="495"/>
      <c r="AN147" s="500"/>
      <c r="AO147" s="641"/>
      <c r="AP147" s="637"/>
      <c r="AQ147" s="464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518">
        <v>139</v>
      </c>
      <c r="B148" s="483"/>
      <c r="C148" s="514"/>
      <c r="D148" s="514"/>
      <c r="E148" s="504"/>
      <c r="F148" s="497"/>
      <c r="G148" s="498"/>
      <c r="H148" s="498"/>
      <c r="I148" s="498"/>
      <c r="J148" s="498"/>
      <c r="K148" s="487"/>
      <c r="L148" s="488" t="str">
        <f t="shared" si="24"/>
        <v/>
      </c>
      <c r="M148" s="489" t="str">
        <f t="shared" si="23"/>
        <v/>
      </c>
      <c r="N148" s="490">
        <f ca="1" t="shared" si="25"/>
        <v>40471.37188634259</v>
      </c>
      <c r="O148" s="491">
        <f ca="1" t="shared" si="26"/>
        <v>40471.37188634259</v>
      </c>
      <c r="P148" s="491">
        <f ca="1" t="shared" si="27"/>
        <v>40471.37188634259</v>
      </c>
      <c r="Q148" s="491">
        <f ca="1" t="shared" si="28"/>
        <v>40471.37188634259</v>
      </c>
      <c r="R148" s="491">
        <f ca="1" t="shared" si="29"/>
        <v>40471.37188634259</v>
      </c>
      <c r="S148" s="514"/>
      <c r="T148" s="492"/>
      <c r="U148" s="492"/>
      <c r="V148" s="492"/>
      <c r="W148" s="492"/>
      <c r="X148" s="493"/>
      <c r="Y148" s="494"/>
      <c r="Z148" s="494"/>
      <c r="AA148" s="494"/>
      <c r="AB148" s="494"/>
      <c r="AC148" s="494"/>
      <c r="AD148" s="494"/>
      <c r="AE148" s="494"/>
      <c r="AF148" s="494"/>
      <c r="AG148" s="494"/>
      <c r="AH148" s="494"/>
      <c r="AI148" s="494"/>
      <c r="AJ148" s="494"/>
      <c r="AK148" s="494"/>
      <c r="AL148" s="494"/>
      <c r="AM148" s="495"/>
      <c r="AN148" s="500"/>
      <c r="AO148" s="641"/>
      <c r="AP148" s="637"/>
      <c r="AQ148" s="464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518">
        <v>140</v>
      </c>
      <c r="B149" s="483"/>
      <c r="C149" s="514"/>
      <c r="D149" s="514"/>
      <c r="E149" s="504"/>
      <c r="F149" s="497"/>
      <c r="G149" s="498"/>
      <c r="H149" s="498"/>
      <c r="I149" s="498"/>
      <c r="J149" s="498"/>
      <c r="K149" s="487"/>
      <c r="L149" s="488" t="str">
        <f t="shared" si="24"/>
        <v/>
      </c>
      <c r="M149" s="489" t="str">
        <f t="shared" si="23"/>
        <v/>
      </c>
      <c r="N149" s="490">
        <f ca="1" t="shared" si="25"/>
        <v>40471.37188634259</v>
      </c>
      <c r="O149" s="491">
        <f ca="1" t="shared" si="26"/>
        <v>40471.37188634259</v>
      </c>
      <c r="P149" s="491">
        <f ca="1" t="shared" si="27"/>
        <v>40471.37188634259</v>
      </c>
      <c r="Q149" s="491">
        <f ca="1" t="shared" si="28"/>
        <v>40471.37188634259</v>
      </c>
      <c r="R149" s="491">
        <f ca="1" t="shared" si="29"/>
        <v>40471.37188634259</v>
      </c>
      <c r="S149" s="514"/>
      <c r="T149" s="492"/>
      <c r="U149" s="492"/>
      <c r="V149" s="492"/>
      <c r="W149" s="492"/>
      <c r="X149" s="493"/>
      <c r="Y149" s="494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  <c r="AM149" s="495"/>
      <c r="AN149" s="500"/>
      <c r="AO149" s="641"/>
      <c r="AP149" s="637"/>
      <c r="AQ149" s="464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518">
        <v>141</v>
      </c>
      <c r="B150" s="483"/>
      <c r="C150" s="514"/>
      <c r="D150" s="514"/>
      <c r="E150" s="504"/>
      <c r="F150" s="497"/>
      <c r="G150" s="498"/>
      <c r="H150" s="498"/>
      <c r="I150" s="498"/>
      <c r="J150" s="498"/>
      <c r="K150" s="487"/>
      <c r="L150" s="488" t="str">
        <f t="shared" si="24"/>
        <v/>
      </c>
      <c r="M150" s="489" t="str">
        <f t="shared" si="23"/>
        <v/>
      </c>
      <c r="N150" s="490">
        <f ca="1" t="shared" si="25"/>
        <v>40471.37188634259</v>
      </c>
      <c r="O150" s="491">
        <f ca="1" t="shared" si="26"/>
        <v>40471.37188634259</v>
      </c>
      <c r="P150" s="491">
        <f ca="1" t="shared" si="27"/>
        <v>40471.37188634259</v>
      </c>
      <c r="Q150" s="491">
        <f ca="1" t="shared" si="28"/>
        <v>40471.37188634259</v>
      </c>
      <c r="R150" s="491">
        <f ca="1" t="shared" si="29"/>
        <v>40471.37188634259</v>
      </c>
      <c r="S150" s="514"/>
      <c r="T150" s="492"/>
      <c r="U150" s="492"/>
      <c r="V150" s="492"/>
      <c r="W150" s="492"/>
      <c r="X150" s="493"/>
      <c r="Y150" s="494"/>
      <c r="Z150" s="494"/>
      <c r="AA150" s="494"/>
      <c r="AB150" s="494"/>
      <c r="AC150" s="494"/>
      <c r="AD150" s="494"/>
      <c r="AE150" s="494"/>
      <c r="AF150" s="494"/>
      <c r="AG150" s="494"/>
      <c r="AH150" s="494"/>
      <c r="AI150" s="494"/>
      <c r="AJ150" s="494"/>
      <c r="AK150" s="494"/>
      <c r="AL150" s="494"/>
      <c r="AM150" s="495"/>
      <c r="AN150" s="500"/>
      <c r="AO150" s="641"/>
      <c r="AP150" s="637"/>
      <c r="AQ150" s="464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518">
        <v>142</v>
      </c>
      <c r="B151" s="483"/>
      <c r="C151" s="514"/>
      <c r="D151" s="514"/>
      <c r="E151" s="504"/>
      <c r="F151" s="497"/>
      <c r="G151" s="498"/>
      <c r="H151" s="498"/>
      <c r="I151" s="498"/>
      <c r="J151" s="498"/>
      <c r="K151" s="487"/>
      <c r="L151" s="488" t="str">
        <f t="shared" si="24"/>
        <v/>
      </c>
      <c r="M151" s="489" t="str">
        <f t="shared" si="23"/>
        <v/>
      </c>
      <c r="N151" s="490">
        <f ca="1" t="shared" si="25"/>
        <v>40471.37188634259</v>
      </c>
      <c r="O151" s="491">
        <f ca="1" t="shared" si="26"/>
        <v>40471.37188634259</v>
      </c>
      <c r="P151" s="491">
        <f ca="1" t="shared" si="27"/>
        <v>40471.37188634259</v>
      </c>
      <c r="Q151" s="491">
        <f ca="1" t="shared" si="28"/>
        <v>40471.37188634259</v>
      </c>
      <c r="R151" s="491">
        <f ca="1" t="shared" si="29"/>
        <v>40471.37188634259</v>
      </c>
      <c r="S151" s="514"/>
      <c r="T151" s="492"/>
      <c r="U151" s="492"/>
      <c r="V151" s="492"/>
      <c r="W151" s="492"/>
      <c r="X151" s="493"/>
      <c r="Y151" s="494"/>
      <c r="Z151" s="494"/>
      <c r="AA151" s="494"/>
      <c r="AB151" s="494"/>
      <c r="AC151" s="494"/>
      <c r="AD151" s="494"/>
      <c r="AE151" s="494"/>
      <c r="AF151" s="494"/>
      <c r="AG151" s="494"/>
      <c r="AH151" s="494"/>
      <c r="AI151" s="494"/>
      <c r="AJ151" s="494"/>
      <c r="AK151" s="494"/>
      <c r="AL151" s="494"/>
      <c r="AM151" s="495"/>
      <c r="AN151" s="500"/>
      <c r="AO151" s="641"/>
      <c r="AP151" s="637"/>
      <c r="AQ151" s="464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1:90" s="22" customFormat="1" ht="12.75" thickBot="1">
      <c r="A152" s="520"/>
      <c r="B152" s="520"/>
      <c r="C152" s="520"/>
      <c r="D152" s="520"/>
      <c r="E152" s="521"/>
      <c r="F152" s="522"/>
      <c r="G152" s="523"/>
      <c r="H152" s="523"/>
      <c r="I152" s="523"/>
      <c r="J152" s="523"/>
      <c r="K152" s="524"/>
      <c r="L152" s="525" t="str">
        <f t="shared" si="24"/>
        <v/>
      </c>
      <c r="M152" s="526" t="str">
        <f t="shared" si="23"/>
        <v/>
      </c>
      <c r="N152" s="527">
        <f ca="1" t="shared" si="25"/>
        <v>40471.37188634259</v>
      </c>
      <c r="O152" s="528">
        <f ca="1" t="shared" si="26"/>
        <v>40471.37188634259</v>
      </c>
      <c r="P152" s="528">
        <f ca="1" t="shared" si="27"/>
        <v>40471.37188634259</v>
      </c>
      <c r="Q152" s="528">
        <f ca="1" t="shared" si="28"/>
        <v>40471.37188634259</v>
      </c>
      <c r="R152" s="528">
        <f ca="1" t="shared" si="29"/>
        <v>40471.37188634259</v>
      </c>
      <c r="S152" s="529"/>
      <c r="T152" s="530"/>
      <c r="U152" s="530"/>
      <c r="V152" s="530"/>
      <c r="W152" s="530"/>
      <c r="X152" s="531"/>
      <c r="Y152" s="532"/>
      <c r="Z152" s="532"/>
      <c r="AA152" s="532"/>
      <c r="AB152" s="532"/>
      <c r="AC152" s="532"/>
      <c r="AD152" s="532"/>
      <c r="AE152" s="532"/>
      <c r="AF152" s="532"/>
      <c r="AG152" s="532"/>
      <c r="AH152" s="532"/>
      <c r="AI152" s="532"/>
      <c r="AJ152" s="532"/>
      <c r="AK152" s="532"/>
      <c r="AL152" s="532"/>
      <c r="AM152" s="533"/>
      <c r="AN152" s="534"/>
      <c r="AO152" s="642"/>
      <c r="AP152" s="648"/>
      <c r="AQ152" s="464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P153" s="649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>SUM(T10:T153)</f>
        <v>8</v>
      </c>
      <c r="U154" s="93">
        <f aca="true" t="shared" si="30" ref="U154:AL154">SUM(U10:U153)</f>
        <v>0</v>
      </c>
      <c r="V154" s="93">
        <f t="shared" si="30"/>
        <v>0</v>
      </c>
      <c r="W154" s="93">
        <f t="shared" si="30"/>
        <v>0</v>
      </c>
      <c r="X154" s="93">
        <f t="shared" si="30"/>
        <v>0</v>
      </c>
      <c r="Y154" s="94">
        <f t="shared" si="30"/>
        <v>535.44</v>
      </c>
      <c r="Z154" s="94">
        <f t="shared" si="30"/>
        <v>510</v>
      </c>
      <c r="AA154" s="94">
        <f t="shared" si="30"/>
        <v>0</v>
      </c>
      <c r="AB154" s="94">
        <f t="shared" si="30"/>
        <v>0</v>
      </c>
      <c r="AC154" s="94">
        <f t="shared" si="30"/>
        <v>0</v>
      </c>
      <c r="AD154" s="94">
        <f t="shared" si="30"/>
        <v>0</v>
      </c>
      <c r="AE154" s="94">
        <f t="shared" si="30"/>
        <v>282</v>
      </c>
      <c r="AF154" s="94">
        <f t="shared" si="30"/>
        <v>304</v>
      </c>
      <c r="AG154" s="94">
        <f t="shared" si="30"/>
        <v>0</v>
      </c>
      <c r="AH154" s="94">
        <f t="shared" si="30"/>
        <v>0</v>
      </c>
      <c r="AI154" s="94">
        <f t="shared" si="30"/>
        <v>0</v>
      </c>
      <c r="AJ154" s="94">
        <f t="shared" si="30"/>
        <v>0</v>
      </c>
      <c r="AK154" s="94">
        <f t="shared" si="30"/>
        <v>0</v>
      </c>
      <c r="AL154" s="94">
        <f t="shared" si="30"/>
        <v>0</v>
      </c>
      <c r="AP154" s="360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360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234.25933840000002</v>
      </c>
      <c r="G156" s="144"/>
      <c r="H156" s="144"/>
      <c r="I156" s="144"/>
      <c r="J156" s="144"/>
      <c r="K156" s="144"/>
      <c r="L156" s="181"/>
      <c r="M156" s="181"/>
      <c r="T156" s="165">
        <f>+T154*T9</f>
        <v>9.44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>(+Y154*Y9)/1000</f>
        <v>94.69791840000002</v>
      </c>
      <c r="Z156" s="165">
        <f aca="true" t="shared" si="31" ref="Z156:AL156">(+Z154*Z9)/1000</f>
        <v>60.4962</v>
      </c>
      <c r="AA156" s="165">
        <f t="shared" si="31"/>
        <v>0</v>
      </c>
      <c r="AB156" s="165">
        <f t="shared" si="31"/>
        <v>0</v>
      </c>
      <c r="AC156" s="165">
        <f t="shared" si="31"/>
        <v>0</v>
      </c>
      <c r="AD156" s="165">
        <f t="shared" si="31"/>
        <v>0</v>
      </c>
      <c r="AE156" s="165">
        <f t="shared" si="31"/>
        <v>42.550979999999996</v>
      </c>
      <c r="AF156" s="165">
        <f t="shared" si="31"/>
        <v>27.074240000000003</v>
      </c>
      <c r="AG156" s="165">
        <f t="shared" si="31"/>
        <v>0</v>
      </c>
      <c r="AH156" s="165">
        <f t="shared" si="31"/>
        <v>0</v>
      </c>
      <c r="AI156" s="165">
        <f t="shared" si="31"/>
        <v>0</v>
      </c>
      <c r="AJ156" s="165">
        <f t="shared" si="31"/>
        <v>0</v>
      </c>
      <c r="AK156" s="165">
        <f t="shared" si="31"/>
        <v>0</v>
      </c>
      <c r="AL156" s="165">
        <f t="shared" si="31"/>
        <v>0</v>
      </c>
      <c r="AP156" s="360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650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651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651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651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651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652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652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652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652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652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653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P168" s="654"/>
      <c r="AQ168" s="28"/>
    </row>
    <row r="169" spans="12:13" ht="12.7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655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656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656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656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656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656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656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656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656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656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655"/>
    </row>
    <row r="182" spans="12:42" ht="12.75">
      <c r="L182" s="7"/>
      <c r="M182" s="7"/>
      <c r="AN182" s="72"/>
      <c r="AO182" s="72"/>
      <c r="AP182" s="656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4" r:id="rId2"/>
  <headerFooter alignWithMargins="0">
    <oddFooter>&amp;L&amp;F&amp;C&amp;"Arial,Bold"page &amp;P of &amp;N&amp;R&amp;D    &amp;T</oddFooter>
  </headerFooter>
  <ignoredErrors>
    <ignoredError sqref="AP59 AP52:AP54 AP57 AP23:AP24 AP26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E14">
      <selection activeCell="Y42" sqref="Y42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14.140625" style="0" customWidth="1"/>
    <col min="4" max="4" width="39.421875" style="0" customWidth="1"/>
    <col min="5" max="5" width="11.85156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2.5742187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6.7109375" style="0" customWidth="1"/>
    <col min="42" max="42" width="11.140625" style="0" customWidth="1"/>
    <col min="43" max="90" width="4.140625" style="0" hidden="1" customWidth="1"/>
    <col min="91" max="91" width="9.140625" style="0" hidden="1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462" t="s">
        <v>271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130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 hidden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 hidden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80">
        <v>8</v>
      </c>
      <c r="B17" s="753"/>
      <c r="C17" s="752" t="s">
        <v>306</v>
      </c>
      <c r="D17" s="235"/>
      <c r="E17" s="80" t="s">
        <v>107</v>
      </c>
      <c r="F17" s="127">
        <v>0</v>
      </c>
      <c r="G17" s="141"/>
      <c r="H17" s="141"/>
      <c r="I17" s="141"/>
      <c r="J17" s="141"/>
      <c r="K17" s="121"/>
      <c r="L17" s="178">
        <f ca="1" t="shared" si="6"/>
        <v>40471.37188634259</v>
      </c>
      <c r="M17" s="384">
        <f ca="1" t="shared" si="0"/>
        <v>40471.37188634259</v>
      </c>
      <c r="N17" s="170">
        <f ca="1" t="shared" si="1"/>
        <v>40471.37188634259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735">
        <v>0.25</v>
      </c>
      <c r="AP17" s="646" t="s">
        <v>290</v>
      </c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 t="s">
        <v>123</v>
      </c>
      <c r="D18" s="235"/>
      <c r="E18" s="357"/>
      <c r="F18" s="127">
        <v>30</v>
      </c>
      <c r="G18" s="141"/>
      <c r="H18" s="141"/>
      <c r="I18" s="141"/>
      <c r="J18" s="141"/>
      <c r="K18" s="121"/>
      <c r="L18" s="178">
        <f ca="1" t="shared" si="6"/>
        <v>40471.37188634259</v>
      </c>
      <c r="M18" s="179">
        <f ca="1" t="shared" si="0"/>
        <v>40513.37188634259</v>
      </c>
      <c r="N18" s="170">
        <f ca="1" t="shared" si="1"/>
        <v>40471.37188634259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>
        <v>24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74"/>
      <c r="AN18" s="77"/>
      <c r="AO18" s="641">
        <v>0.5</v>
      </c>
      <c r="AP18" s="647" t="s">
        <v>289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 t="s">
        <v>140</v>
      </c>
      <c r="E19" s="357"/>
      <c r="F19" s="127">
        <v>12</v>
      </c>
      <c r="G19" s="141">
        <v>8</v>
      </c>
      <c r="H19" s="141"/>
      <c r="I19" s="141"/>
      <c r="J19" s="141"/>
      <c r="K19" s="121"/>
      <c r="L19" s="178">
        <f ca="1" t="shared" si="6"/>
        <v>40471.37188634259</v>
      </c>
      <c r="M19" s="179">
        <f ca="1" t="shared" si="0"/>
        <v>40488.17188634259</v>
      </c>
      <c r="N19" s="170">
        <f ca="1" t="shared" si="1"/>
        <v>40471.37188634259</v>
      </c>
      <c r="O19" s="171">
        <f ca="1" t="shared" si="2"/>
        <v>40471.37188634259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>
        <v>16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O19" s="641">
        <v>0.5</v>
      </c>
      <c r="AP19" s="647" t="s">
        <v>289</v>
      </c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/>
      <c r="E20" s="357"/>
      <c r="F20" s="127"/>
      <c r="G20" s="141"/>
      <c r="H20" s="141"/>
      <c r="I20" s="141"/>
      <c r="J20" s="141"/>
      <c r="K20" s="121"/>
      <c r="L20" s="178" t="str">
        <f t="shared" si="6"/>
        <v/>
      </c>
      <c r="M20" s="179" t="str">
        <f t="shared" si="0"/>
        <v/>
      </c>
      <c r="N20" s="170">
        <f ca="1" t="shared" si="1"/>
        <v>40471.37188634259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O20" s="641"/>
      <c r="AP20" s="647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O21" s="641"/>
      <c r="AP21" s="64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/>
      <c r="L22" s="178">
        <f ca="1" t="shared" si="6"/>
        <v>40471.37188634259</v>
      </c>
      <c r="M22" s="179">
        <f ca="1" t="shared" si="0"/>
        <v>40516.17188634259</v>
      </c>
      <c r="N22" s="170">
        <f ca="1" t="shared" si="1"/>
        <v>40471.37188634259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>
        <f>0.62*F22</f>
        <v>19.84</v>
      </c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>
        <v>0.2</v>
      </c>
      <c r="AP22" s="646" t="s">
        <v>199</v>
      </c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13</v>
      </c>
      <c r="H23" s="141"/>
      <c r="I23" s="141"/>
      <c r="J23" s="141"/>
      <c r="K23" s="121"/>
      <c r="L23" s="178">
        <f ca="1" t="shared" si="6"/>
        <v>40516.17188634259</v>
      </c>
      <c r="M23" s="363">
        <f ca="1" t="shared" si="0"/>
        <v>40516.17188634259</v>
      </c>
      <c r="N23" s="170">
        <f ca="1" t="shared" si="1"/>
        <v>40471.37188634259</v>
      </c>
      <c r="O23" s="171">
        <f ca="1" t="shared" si="2"/>
        <v>40516.17188634259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/>
      <c r="L25" s="178">
        <f ca="1" t="shared" si="6"/>
        <v>40471.37188634259</v>
      </c>
      <c r="M25" s="363">
        <f ca="1" t="shared" si="0"/>
        <v>40471.37188634259</v>
      </c>
      <c r="N25" s="170">
        <f ca="1" t="shared" si="1"/>
        <v>40471.37188634259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>
        <f>'[1]1220  Misc C&amp;S'!AO19</f>
        <v>0.2</v>
      </c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6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 t="s">
        <v>123</v>
      </c>
      <c r="E27" s="357"/>
      <c r="F27" s="127">
        <v>38</v>
      </c>
      <c r="G27" s="141">
        <v>16</v>
      </c>
      <c r="H27" s="141"/>
      <c r="I27" s="141"/>
      <c r="J27" s="141"/>
      <c r="K27" s="121"/>
      <c r="L27" s="178">
        <f ca="1" t="shared" si="6"/>
        <v>40471.37188634259</v>
      </c>
      <c r="M27" s="179">
        <f ca="1" t="shared" si="0"/>
        <v>40524.57188634259</v>
      </c>
      <c r="N27" s="170">
        <f ca="1" t="shared" si="1"/>
        <v>40471.37188634259</v>
      </c>
      <c r="O27" s="171">
        <f ca="1" t="shared" si="2"/>
        <v>40471.37188634259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>
        <v>16</v>
      </c>
      <c r="AA27" s="160"/>
      <c r="AB27" s="160"/>
      <c r="AC27" s="160"/>
      <c r="AD27" s="160"/>
      <c r="AE27" s="160">
        <v>8</v>
      </c>
      <c r="AF27" s="160"/>
      <c r="AG27" s="160"/>
      <c r="AH27" s="160"/>
      <c r="AI27" s="160"/>
      <c r="AJ27" s="160"/>
      <c r="AK27" s="160"/>
      <c r="AL27" s="160"/>
      <c r="AM27" s="74"/>
      <c r="AN27" s="77"/>
      <c r="AO27" s="641">
        <f>(Z27*0.5+AE27*0.1)/(Z27+AE27)</f>
        <v>0.3666666666666667</v>
      </c>
      <c r="AP27" s="647" t="s">
        <v>289</v>
      </c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6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6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t="shared" si="6"/>
        <v>40401</v>
      </c>
      <c r="M30" s="363">
        <f t="shared" si="0"/>
        <v>40401</v>
      </c>
      <c r="N30" s="170">
        <f ca="1" t="shared" si="1"/>
        <v>40401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/>
      <c r="AP30" s="64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>
      <c r="A32" s="80">
        <v>23</v>
      </c>
      <c r="B32" s="82"/>
      <c r="C32" s="238"/>
      <c r="E32" s="357"/>
      <c r="F32" s="127">
        <v>0</v>
      </c>
      <c r="G32" s="141"/>
      <c r="H32" s="141"/>
      <c r="I32" s="141"/>
      <c r="J32" s="141"/>
      <c r="K32" s="121"/>
      <c r="L32" s="178">
        <f ca="1" t="shared" si="6"/>
        <v>40471.37188634259</v>
      </c>
      <c r="M32" s="363">
        <f ca="1" t="shared" si="0"/>
        <v>40471.37188634259</v>
      </c>
      <c r="N32" s="170">
        <f ca="1" t="shared" si="1"/>
        <v>40471.37188634259</v>
      </c>
      <c r="O32" s="171">
        <f ca="1" t="shared" si="2"/>
        <v>40471.37188634259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57"/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>
      <c r="A33" s="80">
        <v>24</v>
      </c>
      <c r="D33" s="238"/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8"/>
      <c r="E36" s="359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6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18">
        <v>28</v>
      </c>
      <c r="B37" s="819"/>
      <c r="C37" s="812"/>
      <c r="D37" s="812"/>
      <c r="E37" s="813"/>
      <c r="F37" s="814"/>
      <c r="G37" s="815"/>
      <c r="H37" s="815"/>
      <c r="I37" s="815"/>
      <c r="J37" s="815"/>
      <c r="K37" s="816"/>
      <c r="L37" s="816" t="str">
        <f t="shared" si="6"/>
        <v/>
      </c>
      <c r="M37" s="817" t="str">
        <f t="shared" si="0"/>
        <v/>
      </c>
      <c r="N37" s="170">
        <f ca="1" t="shared" si="1"/>
        <v>40471.37188634259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796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74"/>
      <c r="AN37" s="77"/>
      <c r="AO37" s="641"/>
      <c r="AP37" s="646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0">
        <v>29</v>
      </c>
      <c r="B38" s="82"/>
      <c r="C38" s="812" t="s">
        <v>315</v>
      </c>
      <c r="D38" s="820"/>
      <c r="E38" s="813"/>
      <c r="F38" s="814">
        <v>100</v>
      </c>
      <c r="G38" s="815"/>
      <c r="H38" s="815"/>
      <c r="I38" s="815"/>
      <c r="J38" s="815"/>
      <c r="K38" s="816">
        <v>40407</v>
      </c>
      <c r="L38" s="816">
        <f t="shared" si="6"/>
        <v>40407</v>
      </c>
      <c r="M38" s="817">
        <f t="shared" si="0"/>
        <v>40547</v>
      </c>
      <c r="N38" s="170">
        <f ca="1" t="shared" si="1"/>
        <v>40407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833">
        <v>62</v>
      </c>
      <c r="AA38" s="160"/>
      <c r="AB38" s="160"/>
      <c r="AC38" s="160"/>
      <c r="AD38" s="160"/>
      <c r="AE38" s="811">
        <v>6</v>
      </c>
      <c r="AF38" s="160"/>
      <c r="AG38" s="160"/>
      <c r="AH38" s="160"/>
      <c r="AI38" s="160"/>
      <c r="AJ38" s="160"/>
      <c r="AK38" s="160"/>
      <c r="AL38" s="160"/>
      <c r="AM38" s="74"/>
      <c r="AN38" s="77"/>
      <c r="AO38" s="641">
        <f>(Z38*0.5+AE38*0.1)/(Z38+AE38)</f>
        <v>0.4647058823529412</v>
      </c>
      <c r="AP38" s="647" t="s">
        <v>289</v>
      </c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C39" s="820"/>
      <c r="D39" s="821"/>
      <c r="E39" s="813"/>
      <c r="F39" s="814"/>
      <c r="G39" s="815"/>
      <c r="H39" s="815"/>
      <c r="I39" s="815"/>
      <c r="J39" s="815"/>
      <c r="K39" s="816"/>
      <c r="L39" s="816" t="str">
        <f>IF(F39="","",IF(K39="",MAX(N39:R39),K39))</f>
        <v/>
      </c>
      <c r="M39" s="822" t="str">
        <f>IF(F39="","",+L39+(F39*7/5))</f>
        <v/>
      </c>
      <c r="N39" s="170">
        <f ca="1">IF(K39="",NOW(),K39)</f>
        <v>40471.37188634259</v>
      </c>
      <c r="O39" s="171">
        <f aca="true" t="shared" si="7" ref="O39:R40">IF(G39="",NOW(),VLOOKUP(G39,$A$10:$M$152,13))</f>
        <v>40471.37188634259</v>
      </c>
      <c r="P39" s="171">
        <f ca="1" t="shared" si="7"/>
        <v>40471.37188634259</v>
      </c>
      <c r="Q39" s="171">
        <f ca="1" t="shared" si="7"/>
        <v>40471.37188634259</v>
      </c>
      <c r="R39" s="171">
        <f ca="1" t="shared" si="7"/>
        <v>40471.37188634259</v>
      </c>
      <c r="S39" s="76"/>
      <c r="T39" s="88"/>
      <c r="U39" s="88"/>
      <c r="V39" s="88"/>
      <c r="W39" s="88"/>
      <c r="X39" s="89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74"/>
      <c r="AN39" s="77"/>
      <c r="AO39" s="657"/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80">
        <v>31</v>
      </c>
      <c r="B40" s="82"/>
      <c r="C40" s="812"/>
      <c r="D40" s="812"/>
      <c r="E40" s="813"/>
      <c r="F40" s="814"/>
      <c r="G40" s="824"/>
      <c r="H40" s="824"/>
      <c r="I40" s="824"/>
      <c r="J40" s="824"/>
      <c r="K40" s="825"/>
      <c r="L40" s="825" t="str">
        <f>IF(F40="","",IF(K40="",MAX(N40:R40),K40))</f>
        <v/>
      </c>
      <c r="M40" s="826" t="str">
        <f>IF(F40="","",+L40+(F40*7/5))</f>
        <v/>
      </c>
      <c r="N40" s="170">
        <f ca="1">IF(K40="",NOW(),K40)</f>
        <v>40471.37188634259</v>
      </c>
      <c r="O40" s="171">
        <f ca="1" t="shared" si="7"/>
        <v>40471.37188634259</v>
      </c>
      <c r="P40" s="171">
        <f ca="1" t="shared" si="7"/>
        <v>40471.37188634259</v>
      </c>
      <c r="Q40" s="171">
        <f ca="1" t="shared" si="7"/>
        <v>40471.37188634259</v>
      </c>
      <c r="R40" s="171">
        <f ca="1" t="shared" si="7"/>
        <v>40471.37188634259</v>
      </c>
      <c r="S40" s="76"/>
      <c r="T40" s="88"/>
      <c r="U40" s="88"/>
      <c r="V40" s="88"/>
      <c r="W40" s="88"/>
      <c r="X40" s="89"/>
      <c r="Y40" s="811"/>
      <c r="Z40" s="811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74"/>
      <c r="AN40" s="77"/>
      <c r="AO40" s="806"/>
      <c r="AP40" s="823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752" t="s">
        <v>112</v>
      </c>
      <c r="D41" s="238"/>
      <c r="E41" s="80" t="s">
        <v>107</v>
      </c>
      <c r="F41" s="814">
        <v>20</v>
      </c>
      <c r="G41" s="815">
        <v>29</v>
      </c>
      <c r="H41" s="141"/>
      <c r="I41" s="141"/>
      <c r="J41" s="141"/>
      <c r="K41" s="121"/>
      <c r="L41" s="816">
        <f ca="1" t="shared" si="6"/>
        <v>40547</v>
      </c>
      <c r="M41" s="826">
        <f ca="1" t="shared" si="0"/>
        <v>40575</v>
      </c>
      <c r="N41" s="170">
        <f ca="1" t="shared" si="1"/>
        <v>40471.37188634259</v>
      </c>
      <c r="O41" s="171">
        <f ca="1" t="shared" si="2"/>
        <v>40547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811">
        <v>24</v>
      </c>
      <c r="Z41" s="811">
        <v>2</v>
      </c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O41" s="806">
        <v>0.2</v>
      </c>
      <c r="AP41" s="823" t="s">
        <v>280</v>
      </c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235" t="s">
        <v>125</v>
      </c>
      <c r="E42" s="358"/>
      <c r="F42" s="127">
        <v>10</v>
      </c>
      <c r="G42" s="141">
        <v>32</v>
      </c>
      <c r="H42" s="141"/>
      <c r="I42" s="141"/>
      <c r="J42" s="141"/>
      <c r="K42" s="121"/>
      <c r="L42" s="816">
        <f ca="1" t="shared" si="6"/>
        <v>40575</v>
      </c>
      <c r="M42" s="826">
        <f aca="true" t="shared" si="8" ref="M42:M73">IF(F42="","",+L42+(F42*7/5))</f>
        <v>40589</v>
      </c>
      <c r="N42" s="170">
        <f aca="true" t="shared" si="9" ref="N42:N73">IF(K42="",NOW(),K42)</f>
        <v>40471.37188634259</v>
      </c>
      <c r="O42" s="171">
        <f aca="true" t="shared" si="10" ref="O42:O73">IF(G42="",NOW(),VLOOKUP(G42,$A$10:$M$152,13))</f>
        <v>40575</v>
      </c>
      <c r="P42" s="171">
        <f aca="true" t="shared" si="11" ref="P42:P73">IF(H42="",NOW(),VLOOKUP(H42,$A$10:$M$152,13))</f>
        <v>40471.37188634259</v>
      </c>
      <c r="Q42" s="171">
        <f aca="true" t="shared" si="12" ref="Q42:Q73">IF(I42="",NOW(),VLOOKUP(I42,$A$10:$M$152,13))</f>
        <v>40471.37188634259</v>
      </c>
      <c r="R42" s="171">
        <f aca="true" t="shared" si="13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833">
        <f>1*'Drawing Basis'!I19</f>
        <v>10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235" t="s">
        <v>126</v>
      </c>
      <c r="E43" s="358"/>
      <c r="F43" s="127">
        <v>10</v>
      </c>
      <c r="G43" s="141">
        <v>33</v>
      </c>
      <c r="H43" s="141"/>
      <c r="I43" s="141"/>
      <c r="J43" s="141"/>
      <c r="K43" s="121"/>
      <c r="L43" s="816">
        <f aca="true" t="shared" si="14" ref="L43:L74">IF(F43="","",IF(K43="",MAX(N43:R43),K43))</f>
        <v>40589</v>
      </c>
      <c r="M43" s="826">
        <f ca="1" t="shared" si="8"/>
        <v>40603</v>
      </c>
      <c r="N43" s="170">
        <f ca="1" t="shared" si="9"/>
        <v>40471.37188634259</v>
      </c>
      <c r="O43" s="171">
        <f ca="1" t="shared" si="10"/>
        <v>40589</v>
      </c>
      <c r="P43" s="171">
        <f ca="1" t="shared" si="11"/>
        <v>40471.37188634259</v>
      </c>
      <c r="Q43" s="171">
        <f ca="1" t="shared" si="12"/>
        <v>40471.37188634259</v>
      </c>
      <c r="R43" s="171">
        <f ca="1" t="shared" si="13"/>
        <v>40471.37188634259</v>
      </c>
      <c r="S43" s="76"/>
      <c r="T43" s="88"/>
      <c r="U43" s="88"/>
      <c r="V43" s="88"/>
      <c r="W43" s="88"/>
      <c r="X43" s="89"/>
      <c r="Y43" s="160"/>
      <c r="Z43" s="833">
        <f>4*'Drawing Basis'!J19</f>
        <v>16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235" t="s">
        <v>305</v>
      </c>
      <c r="E44" s="358"/>
      <c r="F44" s="814">
        <v>10</v>
      </c>
      <c r="G44" s="141">
        <v>34</v>
      </c>
      <c r="H44" s="141"/>
      <c r="I44" s="141"/>
      <c r="J44" s="141"/>
      <c r="K44" s="121"/>
      <c r="L44" s="816">
        <f ca="1" t="shared" si="14"/>
        <v>40603</v>
      </c>
      <c r="M44" s="826">
        <f ca="1" t="shared" si="8"/>
        <v>40617</v>
      </c>
      <c r="N44" s="170">
        <f ca="1" t="shared" si="9"/>
        <v>40471.37188634259</v>
      </c>
      <c r="O44" s="171">
        <f ca="1" t="shared" si="10"/>
        <v>40603</v>
      </c>
      <c r="P44" s="171">
        <f ca="1" t="shared" si="11"/>
        <v>40471.37188634259</v>
      </c>
      <c r="Q44" s="171">
        <f ca="1" t="shared" si="12"/>
        <v>40471.37188634259</v>
      </c>
      <c r="R44" s="171">
        <f ca="1" t="shared" si="13"/>
        <v>40471.37188634259</v>
      </c>
      <c r="S44" s="76"/>
      <c r="T44" s="88"/>
      <c r="U44" s="88"/>
      <c r="V44" s="88"/>
      <c r="W44" s="88"/>
      <c r="X44" s="89"/>
      <c r="Y44" s="160"/>
      <c r="Z44" s="833">
        <f>2*'Drawing Basis'!J19</f>
        <v>8</v>
      </c>
      <c r="AA44" s="160"/>
      <c r="AB44" s="160"/>
      <c r="AC44" s="160"/>
      <c r="AD44" s="160"/>
      <c r="AE44" s="833">
        <f>3*'Drawing Basis'!J19</f>
        <v>12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0.26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752" t="s">
        <v>304</v>
      </c>
      <c r="E45" s="358"/>
      <c r="F45" s="127">
        <v>0</v>
      </c>
      <c r="G45" s="141">
        <v>35</v>
      </c>
      <c r="H45" s="141"/>
      <c r="I45" s="141"/>
      <c r="J45" s="141"/>
      <c r="K45" s="121"/>
      <c r="L45" s="816">
        <f ca="1" t="shared" si="14"/>
        <v>40617</v>
      </c>
      <c r="M45" s="826">
        <f ca="1" t="shared" si="8"/>
        <v>40617</v>
      </c>
      <c r="N45" s="170">
        <f ca="1" t="shared" si="9"/>
        <v>40471.37188634259</v>
      </c>
      <c r="O45" s="171">
        <f ca="1" t="shared" si="10"/>
        <v>40617</v>
      </c>
      <c r="P45" s="171">
        <f ca="1" t="shared" si="11"/>
        <v>40471.37188634259</v>
      </c>
      <c r="Q45" s="171">
        <f ca="1" t="shared" si="12"/>
        <v>40471.37188634259</v>
      </c>
      <c r="R45" s="171">
        <f ca="1" t="shared" si="13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>
        <v>0.05</v>
      </c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178" t="str">
        <f t="shared" si="14"/>
        <v/>
      </c>
      <c r="M46" s="179" t="str">
        <f t="shared" si="8"/>
        <v/>
      </c>
      <c r="N46" s="170">
        <f ca="1" t="shared" si="9"/>
        <v>40471.37188634259</v>
      </c>
      <c r="O46" s="171">
        <f ca="1" t="shared" si="10"/>
        <v>40471.37188634259</v>
      </c>
      <c r="P46" s="171">
        <f ca="1" t="shared" si="11"/>
        <v>40471.37188634259</v>
      </c>
      <c r="Q46" s="171">
        <f ca="1" t="shared" si="12"/>
        <v>40471.37188634259</v>
      </c>
      <c r="R46" s="171">
        <f ca="1" t="shared" si="13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40662</v>
      </c>
      <c r="L47" s="816">
        <f t="shared" si="14"/>
        <v>40662</v>
      </c>
      <c r="M47" s="822">
        <f t="shared" si="8"/>
        <v>40662</v>
      </c>
      <c r="N47" s="170">
        <f ca="1" t="shared" si="9"/>
        <v>40662</v>
      </c>
      <c r="O47" s="171">
        <f ca="1" t="shared" si="10"/>
        <v>40471.37188634259</v>
      </c>
      <c r="P47" s="171">
        <f ca="1" t="shared" si="11"/>
        <v>40471.37188634259</v>
      </c>
      <c r="Q47" s="171">
        <f ca="1" t="shared" si="12"/>
        <v>40471.37188634259</v>
      </c>
      <c r="R47" s="171">
        <f ca="1" t="shared" si="13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>
        <f>'1220  Misc C&amp;S'!AO29</f>
        <v>0.12</v>
      </c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14"/>
        <v/>
      </c>
      <c r="M48" s="179" t="str">
        <f t="shared" si="8"/>
        <v/>
      </c>
      <c r="N48" s="170">
        <f ca="1" t="shared" si="9"/>
        <v>40471.37188634259</v>
      </c>
      <c r="O48" s="171">
        <f ca="1" t="shared" si="10"/>
        <v>40471.37188634259</v>
      </c>
      <c r="P48" s="171">
        <f ca="1" t="shared" si="11"/>
        <v>40471.37188634259</v>
      </c>
      <c r="Q48" s="171">
        <f ca="1" t="shared" si="12"/>
        <v>40471.37188634259</v>
      </c>
      <c r="R48" s="171">
        <f ca="1" t="shared" si="13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C49" s="361" t="s">
        <v>124</v>
      </c>
      <c r="D49" s="235"/>
      <c r="E49" s="358"/>
      <c r="F49" s="127"/>
      <c r="G49" s="141"/>
      <c r="H49" s="141"/>
      <c r="I49" s="141"/>
      <c r="J49" s="141"/>
      <c r="K49" s="121"/>
      <c r="L49" s="178" t="str">
        <f t="shared" si="14"/>
        <v/>
      </c>
      <c r="M49" s="179" t="str">
        <f t="shared" si="8"/>
        <v/>
      </c>
      <c r="N49" s="170">
        <f ca="1" t="shared" si="9"/>
        <v>40471.37188634259</v>
      </c>
      <c r="O49" s="171">
        <f ca="1" t="shared" si="10"/>
        <v>40471.37188634259</v>
      </c>
      <c r="P49" s="171">
        <f ca="1" t="shared" si="11"/>
        <v>40471.37188634259</v>
      </c>
      <c r="Q49" s="171">
        <f ca="1" t="shared" si="12"/>
        <v>40471.37188634259</v>
      </c>
      <c r="R49" s="171">
        <f ca="1" t="shared" si="13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82"/>
      <c r="C50" s="235"/>
      <c r="E50" s="358"/>
      <c r="F50" s="127"/>
      <c r="G50" s="141"/>
      <c r="H50" s="141"/>
      <c r="I50" s="141"/>
      <c r="J50" s="141"/>
      <c r="K50" s="121"/>
      <c r="L50" s="178" t="str">
        <f t="shared" si="14"/>
        <v/>
      </c>
      <c r="M50" s="179" t="str">
        <f t="shared" si="8"/>
        <v/>
      </c>
      <c r="N50" s="170">
        <f ca="1" t="shared" si="9"/>
        <v>40471.37188634259</v>
      </c>
      <c r="O50" s="171">
        <f ca="1" t="shared" si="10"/>
        <v>40471.37188634259</v>
      </c>
      <c r="P50" s="171">
        <f ca="1" t="shared" si="11"/>
        <v>40471.37188634259</v>
      </c>
      <c r="Q50" s="171">
        <f ca="1" t="shared" si="12"/>
        <v>40471.37188634259</v>
      </c>
      <c r="R50" s="171">
        <f ca="1" t="shared" si="13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84"/>
      <c r="C51" s="235" t="s">
        <v>92</v>
      </c>
      <c r="D51" s="235"/>
      <c r="E51" s="358"/>
      <c r="F51" s="299">
        <v>5</v>
      </c>
      <c r="G51" s="300"/>
      <c r="H51" s="300"/>
      <c r="I51" s="141"/>
      <c r="J51" s="141"/>
      <c r="K51" s="121">
        <v>40664</v>
      </c>
      <c r="L51" s="178">
        <f t="shared" si="14"/>
        <v>40664</v>
      </c>
      <c r="M51" s="179">
        <f t="shared" si="8"/>
        <v>40671</v>
      </c>
      <c r="N51" s="170">
        <f ca="1" t="shared" si="9"/>
        <v>40664</v>
      </c>
      <c r="O51" s="171">
        <f ca="1" t="shared" si="10"/>
        <v>40471.37188634259</v>
      </c>
      <c r="P51" s="171">
        <f ca="1" t="shared" si="11"/>
        <v>40471.37188634259</v>
      </c>
      <c r="Q51" s="171">
        <f ca="1" t="shared" si="12"/>
        <v>40471.37188634259</v>
      </c>
      <c r="R51" s="171">
        <f ca="1" t="shared" si="13"/>
        <v>40471.37188634259</v>
      </c>
      <c r="S51" s="76"/>
      <c r="T51" s="88"/>
      <c r="U51" s="88"/>
      <c r="V51" s="88"/>
      <c r="W51" s="88"/>
      <c r="X51" s="89"/>
      <c r="Y51" s="160"/>
      <c r="Z51" s="160"/>
      <c r="AA51" s="160"/>
      <c r="AB51" s="160"/>
      <c r="AC51" s="160"/>
      <c r="AD51" s="160"/>
      <c r="AE51" s="160">
        <v>12</v>
      </c>
      <c r="AF51" s="160"/>
      <c r="AG51" s="160"/>
      <c r="AH51" s="160"/>
      <c r="AI51" s="160"/>
      <c r="AJ51" s="160"/>
      <c r="AK51" s="160"/>
      <c r="AL51" s="160"/>
      <c r="AM51" s="74"/>
      <c r="AN51" s="77"/>
      <c r="AO51" s="641">
        <v>0.1</v>
      </c>
      <c r="AP51" s="647" t="s">
        <v>290</v>
      </c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C52" s="238" t="s">
        <v>93</v>
      </c>
      <c r="D52" s="238"/>
      <c r="E52" s="358"/>
      <c r="F52" s="299">
        <v>0</v>
      </c>
      <c r="G52" s="300">
        <v>42</v>
      </c>
      <c r="H52" s="300"/>
      <c r="I52" s="141"/>
      <c r="J52" s="141"/>
      <c r="K52" s="121"/>
      <c r="L52" s="178">
        <f ca="1" t="shared" si="14"/>
        <v>40671</v>
      </c>
      <c r="M52" s="363">
        <f ca="1" t="shared" si="8"/>
        <v>40671</v>
      </c>
      <c r="N52" s="170">
        <f ca="1" t="shared" si="9"/>
        <v>40471.37188634259</v>
      </c>
      <c r="O52" s="171">
        <f ca="1" t="shared" si="10"/>
        <v>40671</v>
      </c>
      <c r="P52" s="171">
        <f ca="1" t="shared" si="11"/>
        <v>40471.37188634259</v>
      </c>
      <c r="Q52" s="171">
        <f ca="1" t="shared" si="12"/>
        <v>40471.37188634259</v>
      </c>
      <c r="R52" s="171">
        <f ca="1" t="shared" si="13"/>
        <v>40471.37188634259</v>
      </c>
      <c r="S52" s="76"/>
      <c r="T52" s="88"/>
      <c r="U52" s="88"/>
      <c r="V52" s="88"/>
      <c r="W52" s="88"/>
      <c r="X52" s="8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74"/>
      <c r="AN52" s="77"/>
      <c r="AO52" s="657">
        <v>0.1</v>
      </c>
      <c r="AP52" s="646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C53" s="235"/>
      <c r="D53" s="235" t="s">
        <v>113</v>
      </c>
      <c r="E53" s="358" t="s">
        <v>52</v>
      </c>
      <c r="F53" s="299">
        <v>22</v>
      </c>
      <c r="G53" s="300">
        <v>43</v>
      </c>
      <c r="H53" s="300"/>
      <c r="I53" s="141"/>
      <c r="J53" s="141"/>
      <c r="K53" s="121"/>
      <c r="L53" s="178">
        <f ca="1" t="shared" si="14"/>
        <v>40671</v>
      </c>
      <c r="M53" s="179">
        <f ca="1" t="shared" si="8"/>
        <v>40701.8</v>
      </c>
      <c r="N53" s="170">
        <f ca="1" t="shared" si="9"/>
        <v>40471.37188634259</v>
      </c>
      <c r="O53" s="171">
        <f ca="1" t="shared" si="10"/>
        <v>40671</v>
      </c>
      <c r="P53" s="171">
        <f ca="1" t="shared" si="11"/>
        <v>40471.37188634259</v>
      </c>
      <c r="Q53" s="171">
        <f ca="1" t="shared" si="12"/>
        <v>40471.37188634259</v>
      </c>
      <c r="R53" s="171">
        <f ca="1" t="shared" si="13"/>
        <v>40471.37188634259</v>
      </c>
      <c r="S53" s="76"/>
      <c r="T53" s="88"/>
      <c r="U53" s="88"/>
      <c r="V53" s="88"/>
      <c r="W53" s="88"/>
      <c r="X53" s="8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74"/>
      <c r="AN53" s="77"/>
      <c r="AO53" s="641">
        <v>0.1</v>
      </c>
      <c r="AP53" s="647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C54" s="235"/>
      <c r="D54" s="238" t="s">
        <v>114</v>
      </c>
      <c r="E54" s="358"/>
      <c r="F54" s="299">
        <v>0</v>
      </c>
      <c r="G54" s="300">
        <v>44</v>
      </c>
      <c r="H54" s="300"/>
      <c r="I54" s="141"/>
      <c r="J54" s="141"/>
      <c r="K54" s="121"/>
      <c r="L54" s="178">
        <f ca="1" t="shared" si="14"/>
        <v>40701.8</v>
      </c>
      <c r="M54" s="363">
        <f ca="1" t="shared" si="8"/>
        <v>40701.8</v>
      </c>
      <c r="N54" s="170">
        <f ca="1" t="shared" si="9"/>
        <v>40471.37188634259</v>
      </c>
      <c r="O54" s="171">
        <f ca="1" t="shared" si="10"/>
        <v>40701.8</v>
      </c>
      <c r="P54" s="171">
        <f ca="1" t="shared" si="11"/>
        <v>40471.37188634259</v>
      </c>
      <c r="Q54" s="171">
        <f ca="1" t="shared" si="12"/>
        <v>40471.37188634259</v>
      </c>
      <c r="R54" s="171">
        <f ca="1" t="shared" si="13"/>
        <v>40471.37188634259</v>
      </c>
      <c r="S54" s="76"/>
      <c r="T54" s="88"/>
      <c r="U54" s="88"/>
      <c r="V54" s="88"/>
      <c r="W54" s="88"/>
      <c r="X54" s="8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74"/>
      <c r="AN54" s="77"/>
      <c r="AO54" s="657">
        <v>0.1</v>
      </c>
      <c r="AP54" s="646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78"/>
      <c r="C55" s="235"/>
      <c r="D55" s="235" t="s">
        <v>115</v>
      </c>
      <c r="E55" s="358" t="s">
        <v>52</v>
      </c>
      <c r="F55" s="299">
        <v>43</v>
      </c>
      <c r="G55" s="300">
        <v>45</v>
      </c>
      <c r="H55" s="300"/>
      <c r="I55" s="141"/>
      <c r="J55" s="141"/>
      <c r="K55" s="121"/>
      <c r="L55" s="178">
        <f ca="1" t="shared" si="14"/>
        <v>40701.8</v>
      </c>
      <c r="M55" s="179">
        <f ca="1" t="shared" si="8"/>
        <v>40762</v>
      </c>
      <c r="N55" s="170">
        <f ca="1" t="shared" si="9"/>
        <v>40471.37188634259</v>
      </c>
      <c r="O55" s="171">
        <f ca="1" t="shared" si="10"/>
        <v>40701.8</v>
      </c>
      <c r="P55" s="171">
        <f ca="1" t="shared" si="11"/>
        <v>40471.37188634259</v>
      </c>
      <c r="Q55" s="171">
        <f ca="1" t="shared" si="12"/>
        <v>40471.37188634259</v>
      </c>
      <c r="R55" s="171">
        <f ca="1" t="shared" si="13"/>
        <v>40471.37188634259</v>
      </c>
      <c r="S55" s="78"/>
      <c r="T55" s="88"/>
      <c r="U55" s="88"/>
      <c r="V55" s="88"/>
      <c r="W55" s="88"/>
      <c r="X55" s="89"/>
      <c r="Y55" s="160"/>
      <c r="Z55" s="160"/>
      <c r="AA55" s="160"/>
      <c r="AB55" s="160"/>
      <c r="AC55" s="160"/>
      <c r="AD55" s="160"/>
      <c r="AE55" s="160">
        <v>1</v>
      </c>
      <c r="AF55" s="160"/>
      <c r="AG55" s="160"/>
      <c r="AH55" s="160"/>
      <c r="AI55" s="160"/>
      <c r="AJ55" s="160"/>
      <c r="AK55" s="160"/>
      <c r="AL55" s="160"/>
      <c r="AM55" s="74"/>
      <c r="AN55" s="79"/>
      <c r="AO55" s="641">
        <v>0.1</v>
      </c>
      <c r="AP55" s="647" t="s">
        <v>290</v>
      </c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78"/>
      <c r="C56" s="235"/>
      <c r="D56" s="235"/>
      <c r="E56" s="358"/>
      <c r="F56" s="299"/>
      <c r="G56" s="300"/>
      <c r="H56" s="300"/>
      <c r="I56" s="141"/>
      <c r="J56" s="141"/>
      <c r="K56" s="121"/>
      <c r="L56" s="178" t="str">
        <f t="shared" si="14"/>
        <v/>
      </c>
      <c r="M56" s="179" t="str">
        <f t="shared" si="8"/>
        <v/>
      </c>
      <c r="N56" s="170">
        <f ca="1" t="shared" si="9"/>
        <v>40471.37188634259</v>
      </c>
      <c r="O56" s="171">
        <f ca="1" t="shared" si="10"/>
        <v>40471.37188634259</v>
      </c>
      <c r="P56" s="171">
        <f ca="1" t="shared" si="11"/>
        <v>40471.37188634259</v>
      </c>
      <c r="Q56" s="171">
        <f ca="1" t="shared" si="12"/>
        <v>40471.37188634259</v>
      </c>
      <c r="R56" s="171">
        <f ca="1" t="shared" si="13"/>
        <v>40471.37188634259</v>
      </c>
      <c r="S56" s="78"/>
      <c r="T56" s="88"/>
      <c r="U56" s="88"/>
      <c r="V56" s="88"/>
      <c r="W56" s="88"/>
      <c r="X56" s="89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74"/>
      <c r="AN56" s="79"/>
      <c r="AO56" s="641"/>
      <c r="AP56" s="647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78"/>
      <c r="C57" s="235"/>
      <c r="D57" s="238" t="s">
        <v>121</v>
      </c>
      <c r="E57" s="358"/>
      <c r="F57" s="299">
        <v>0</v>
      </c>
      <c r="G57" s="300">
        <v>46</v>
      </c>
      <c r="H57" s="300"/>
      <c r="I57" s="141"/>
      <c r="J57" s="141"/>
      <c r="K57" s="121"/>
      <c r="L57" s="178">
        <f ca="1" t="shared" si="14"/>
        <v>40762</v>
      </c>
      <c r="M57" s="363">
        <f ca="1" t="shared" si="8"/>
        <v>40762</v>
      </c>
      <c r="N57" s="170">
        <f ca="1" t="shared" si="9"/>
        <v>40471.37188634259</v>
      </c>
      <c r="O57" s="171">
        <f ca="1" t="shared" si="10"/>
        <v>40762</v>
      </c>
      <c r="P57" s="171">
        <f ca="1" t="shared" si="11"/>
        <v>40471.37188634259</v>
      </c>
      <c r="Q57" s="171">
        <f ca="1" t="shared" si="12"/>
        <v>40471.37188634259</v>
      </c>
      <c r="R57" s="171">
        <f ca="1" t="shared" si="13"/>
        <v>40471.37188634259</v>
      </c>
      <c r="S57" s="78"/>
      <c r="T57" s="88"/>
      <c r="U57" s="88"/>
      <c r="V57" s="88"/>
      <c r="W57" s="88"/>
      <c r="X57" s="8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/>
      <c r="AN57" s="79"/>
      <c r="AO57" s="641"/>
      <c r="AP57" s="637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78"/>
      <c r="C58" s="235"/>
      <c r="D58" s="235" t="s">
        <v>117</v>
      </c>
      <c r="E58" s="358"/>
      <c r="F58" s="299">
        <v>100</v>
      </c>
      <c r="G58" s="300">
        <v>48</v>
      </c>
      <c r="H58" s="300"/>
      <c r="I58" s="141"/>
      <c r="J58" s="141"/>
      <c r="K58" s="121"/>
      <c r="L58" s="178">
        <f ca="1" t="shared" si="14"/>
        <v>40762</v>
      </c>
      <c r="M58" s="179">
        <f ca="1" t="shared" si="8"/>
        <v>40902</v>
      </c>
      <c r="N58" s="170">
        <f ca="1" t="shared" si="9"/>
        <v>40471.37188634259</v>
      </c>
      <c r="O58" s="171">
        <f ca="1" t="shared" si="10"/>
        <v>40762</v>
      </c>
      <c r="P58" s="171">
        <f ca="1" t="shared" si="11"/>
        <v>40471.37188634259</v>
      </c>
      <c r="Q58" s="171">
        <f ca="1" t="shared" si="12"/>
        <v>40471.37188634259</v>
      </c>
      <c r="R58" s="171">
        <f ca="1" t="shared" si="13"/>
        <v>40471.37188634259</v>
      </c>
      <c r="S58" s="78"/>
      <c r="T58" s="88"/>
      <c r="U58" s="88"/>
      <c r="V58" s="88"/>
      <c r="W58" s="88"/>
      <c r="X58" s="89"/>
      <c r="Y58" s="160"/>
      <c r="Z58" s="160"/>
      <c r="AA58" s="160"/>
      <c r="AB58" s="160"/>
      <c r="AC58" s="160"/>
      <c r="AD58" s="160"/>
      <c r="AE58" s="160">
        <v>1</v>
      </c>
      <c r="AF58" s="160"/>
      <c r="AG58" s="160"/>
      <c r="AH58" s="160"/>
      <c r="AI58" s="160"/>
      <c r="AJ58" s="160"/>
      <c r="AK58" s="160"/>
      <c r="AL58" s="160"/>
      <c r="AM58" s="74"/>
      <c r="AN58" s="79"/>
      <c r="AO58" s="641">
        <v>0.1</v>
      </c>
      <c r="AP58" s="647" t="s">
        <v>290</v>
      </c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78"/>
      <c r="C59" s="235"/>
      <c r="D59" s="238" t="s">
        <v>118</v>
      </c>
      <c r="E59" s="358"/>
      <c r="F59" s="299">
        <v>1</v>
      </c>
      <c r="G59" s="300">
        <v>49</v>
      </c>
      <c r="H59" s="300"/>
      <c r="I59" s="141"/>
      <c r="J59" s="141"/>
      <c r="K59" s="121"/>
      <c r="L59" s="178">
        <f ca="1" t="shared" si="14"/>
        <v>40902</v>
      </c>
      <c r="M59" s="363">
        <f ca="1" t="shared" si="8"/>
        <v>40903.4</v>
      </c>
      <c r="N59" s="170">
        <f ca="1" t="shared" si="9"/>
        <v>40471.37188634259</v>
      </c>
      <c r="O59" s="171">
        <f ca="1" t="shared" si="10"/>
        <v>40902</v>
      </c>
      <c r="P59" s="171">
        <f ca="1" t="shared" si="11"/>
        <v>40471.37188634259</v>
      </c>
      <c r="Q59" s="171">
        <f ca="1" t="shared" si="12"/>
        <v>40471.37188634259</v>
      </c>
      <c r="R59" s="171">
        <f ca="1" t="shared" si="13"/>
        <v>40471.37188634259</v>
      </c>
      <c r="S59" s="78"/>
      <c r="T59" s="88"/>
      <c r="U59" s="88"/>
      <c r="V59" s="88"/>
      <c r="W59" s="88"/>
      <c r="X59" s="8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74"/>
      <c r="AN59" s="79"/>
      <c r="AO59" s="657">
        <v>0.05</v>
      </c>
      <c r="AP59" s="637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315"/>
      <c r="C60" s="327" t="s">
        <v>99</v>
      </c>
      <c r="D60" s="316"/>
      <c r="E60" s="358"/>
      <c r="F60" s="299">
        <v>10</v>
      </c>
      <c r="G60" s="300">
        <v>50</v>
      </c>
      <c r="H60" s="300"/>
      <c r="I60" s="141"/>
      <c r="J60" s="141"/>
      <c r="K60" s="121"/>
      <c r="L60" s="178">
        <f ca="1" t="shared" si="14"/>
        <v>40903.4</v>
      </c>
      <c r="M60" s="179">
        <f ca="1" t="shared" si="8"/>
        <v>40917.4</v>
      </c>
      <c r="N60" s="170">
        <f ca="1" t="shared" si="9"/>
        <v>40471.37188634259</v>
      </c>
      <c r="O60" s="171">
        <f ca="1" t="shared" si="10"/>
        <v>40903.4</v>
      </c>
      <c r="P60" s="171">
        <f ca="1" t="shared" si="11"/>
        <v>40471.37188634259</v>
      </c>
      <c r="Q60" s="171">
        <f ca="1" t="shared" si="12"/>
        <v>40471.37188634259</v>
      </c>
      <c r="R60" s="171">
        <f ca="1" t="shared" si="13"/>
        <v>40471.37188634259</v>
      </c>
      <c r="S60" s="78"/>
      <c r="T60" s="88"/>
      <c r="U60" s="88"/>
      <c r="V60" s="88"/>
      <c r="W60" s="88"/>
      <c r="X60" s="89"/>
      <c r="Y60" s="160"/>
      <c r="Z60" s="160"/>
      <c r="AA60" s="160"/>
      <c r="AB60" s="160"/>
      <c r="AC60" s="160"/>
      <c r="AD60" s="160"/>
      <c r="AE60" s="160">
        <v>1</v>
      </c>
      <c r="AF60" s="160">
        <v>2</v>
      </c>
      <c r="AG60" s="160"/>
      <c r="AH60" s="160"/>
      <c r="AI60" s="160"/>
      <c r="AJ60" s="160"/>
      <c r="AK60" s="160"/>
      <c r="AL60" s="160"/>
      <c r="AM60" s="74"/>
      <c r="AN60" s="81"/>
      <c r="AO60" s="641">
        <f>(AF60*0.5+AE60*0.1)/(AF60+AE60)</f>
        <v>0.3666666666666667</v>
      </c>
      <c r="AP60" s="647" t="s">
        <v>290</v>
      </c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315"/>
      <c r="C61" s="316" t="s">
        <v>119</v>
      </c>
      <c r="D61" s="297"/>
      <c r="E61" s="358"/>
      <c r="F61" s="299">
        <v>5</v>
      </c>
      <c r="G61" s="300">
        <v>51</v>
      </c>
      <c r="H61" s="300"/>
      <c r="I61" s="141"/>
      <c r="J61" s="141"/>
      <c r="K61" s="121"/>
      <c r="L61" s="178">
        <f ca="1" t="shared" si="14"/>
        <v>40917.4</v>
      </c>
      <c r="M61" s="179">
        <f ca="1" t="shared" si="8"/>
        <v>40924.4</v>
      </c>
      <c r="N61" s="170">
        <f ca="1" t="shared" si="9"/>
        <v>40471.37188634259</v>
      </c>
      <c r="O61" s="171">
        <f ca="1" t="shared" si="10"/>
        <v>40917.4</v>
      </c>
      <c r="P61" s="171">
        <f ca="1" t="shared" si="11"/>
        <v>40471.37188634259</v>
      </c>
      <c r="Q61" s="171">
        <f ca="1" t="shared" si="12"/>
        <v>40471.37188634259</v>
      </c>
      <c r="R61" s="171">
        <f ca="1" t="shared" si="13"/>
        <v>40471.37188634259</v>
      </c>
      <c r="S61" s="78"/>
      <c r="T61" s="88"/>
      <c r="U61" s="88"/>
      <c r="V61" s="88"/>
      <c r="W61" s="88"/>
      <c r="X61" s="89"/>
      <c r="Y61" s="160"/>
      <c r="Z61" s="160"/>
      <c r="AA61" s="160"/>
      <c r="AB61" s="160"/>
      <c r="AC61" s="160"/>
      <c r="AD61" s="160"/>
      <c r="AE61" s="160">
        <v>1</v>
      </c>
      <c r="AF61" s="160"/>
      <c r="AG61" s="160"/>
      <c r="AH61" s="160"/>
      <c r="AI61" s="160"/>
      <c r="AJ61" s="160"/>
      <c r="AK61" s="160"/>
      <c r="AL61" s="160"/>
      <c r="AM61" s="74"/>
      <c r="AN61" s="77"/>
      <c r="AO61" s="641">
        <v>0.25</v>
      </c>
      <c r="AP61" s="647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315"/>
      <c r="C62" s="316"/>
      <c r="D62" s="316"/>
      <c r="E62" s="358"/>
      <c r="F62" s="299"/>
      <c r="G62" s="300"/>
      <c r="H62" s="300"/>
      <c r="I62" s="141"/>
      <c r="J62" s="141"/>
      <c r="K62" s="121"/>
      <c r="L62" s="178" t="str">
        <f t="shared" si="14"/>
        <v/>
      </c>
      <c r="M62" s="179" t="str">
        <f t="shared" si="8"/>
        <v/>
      </c>
      <c r="N62" s="170">
        <f ca="1" t="shared" si="9"/>
        <v>40471.37188634259</v>
      </c>
      <c r="O62" s="171">
        <f ca="1" t="shared" si="10"/>
        <v>40471.37188634259</v>
      </c>
      <c r="P62" s="171">
        <f ca="1" t="shared" si="11"/>
        <v>40471.37188634259</v>
      </c>
      <c r="Q62" s="171">
        <f ca="1" t="shared" si="12"/>
        <v>40471.37188634259</v>
      </c>
      <c r="R62" s="171">
        <f ca="1" t="shared" si="13"/>
        <v>40471.37188634259</v>
      </c>
      <c r="S62" s="78"/>
      <c r="T62" s="88"/>
      <c r="U62" s="88"/>
      <c r="V62" s="88"/>
      <c r="W62" s="88"/>
      <c r="X62" s="8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74"/>
      <c r="AN62" s="77"/>
      <c r="AO62" s="641"/>
      <c r="AP62" s="647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78"/>
      <c r="C63" s="235"/>
      <c r="D63" s="236"/>
      <c r="E63" s="358"/>
      <c r="F63" s="299"/>
      <c r="G63" s="300"/>
      <c r="H63" s="300"/>
      <c r="I63" s="141"/>
      <c r="J63" s="141"/>
      <c r="K63" s="121"/>
      <c r="L63" s="178" t="str">
        <f t="shared" si="14"/>
        <v/>
      </c>
      <c r="M63" s="179" t="str">
        <f t="shared" si="8"/>
        <v/>
      </c>
      <c r="N63" s="170">
        <f ca="1" t="shared" si="9"/>
        <v>40471.37188634259</v>
      </c>
      <c r="O63" s="171">
        <f ca="1" t="shared" si="10"/>
        <v>40471.37188634259</v>
      </c>
      <c r="P63" s="171">
        <f ca="1" t="shared" si="11"/>
        <v>40471.37188634259</v>
      </c>
      <c r="Q63" s="171">
        <f ca="1" t="shared" si="12"/>
        <v>40471.37188634259</v>
      </c>
      <c r="R63" s="171">
        <f ca="1" t="shared" si="13"/>
        <v>40471.37188634259</v>
      </c>
      <c r="S63" s="78"/>
      <c r="T63" s="88"/>
      <c r="U63" s="88"/>
      <c r="V63" s="88"/>
      <c r="W63" s="88"/>
      <c r="X63" s="89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74"/>
      <c r="AN63" s="77"/>
      <c r="AO63" s="641"/>
      <c r="AP63" s="647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315"/>
      <c r="C64" s="316"/>
      <c r="D64" s="324" t="s">
        <v>138</v>
      </c>
      <c r="E64" s="358"/>
      <c r="F64" s="299">
        <v>0</v>
      </c>
      <c r="G64" s="300">
        <v>52</v>
      </c>
      <c r="H64" s="300"/>
      <c r="I64" s="141"/>
      <c r="J64" s="141"/>
      <c r="K64" s="121"/>
      <c r="L64" s="178">
        <f ca="1" t="shared" si="14"/>
        <v>40924.4</v>
      </c>
      <c r="M64" s="363">
        <f ca="1" t="shared" si="8"/>
        <v>40924.4</v>
      </c>
      <c r="N64" s="170">
        <f ca="1" t="shared" si="9"/>
        <v>40471.37188634259</v>
      </c>
      <c r="O64" s="171">
        <f ca="1" t="shared" si="10"/>
        <v>40924.4</v>
      </c>
      <c r="P64" s="171">
        <f ca="1" t="shared" si="11"/>
        <v>40471.37188634259</v>
      </c>
      <c r="Q64" s="171">
        <f ca="1" t="shared" si="12"/>
        <v>40471.37188634259</v>
      </c>
      <c r="R64" s="171">
        <f ca="1" t="shared" si="13"/>
        <v>40471.37188634259</v>
      </c>
      <c r="S64" s="78"/>
      <c r="T64" s="88"/>
      <c r="U64" s="88"/>
      <c r="V64" s="88"/>
      <c r="W64" s="88"/>
      <c r="X64" s="8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74"/>
      <c r="AN64" s="77"/>
      <c r="AO64" s="657">
        <v>0.05</v>
      </c>
      <c r="AP64" s="647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315"/>
      <c r="C65" s="316" t="s">
        <v>102</v>
      </c>
      <c r="D65" s="316"/>
      <c r="E65" s="358"/>
      <c r="F65" s="299">
        <f>SUM(F59:F61)</f>
        <v>16</v>
      </c>
      <c r="G65" s="300">
        <v>50</v>
      </c>
      <c r="H65" s="300"/>
      <c r="I65" s="141"/>
      <c r="J65" s="141"/>
      <c r="K65" s="121"/>
      <c r="L65" s="178">
        <f ca="1" t="shared" si="14"/>
        <v>40903.4</v>
      </c>
      <c r="M65" s="179">
        <f ca="1" t="shared" si="8"/>
        <v>40925.8</v>
      </c>
      <c r="N65" s="170">
        <f ca="1" t="shared" si="9"/>
        <v>40471.37188634259</v>
      </c>
      <c r="O65" s="171">
        <f ca="1" t="shared" si="10"/>
        <v>40903.4</v>
      </c>
      <c r="P65" s="171">
        <f ca="1" t="shared" si="11"/>
        <v>40471.37188634259</v>
      </c>
      <c r="Q65" s="171">
        <f ca="1" t="shared" si="12"/>
        <v>40471.37188634259</v>
      </c>
      <c r="R65" s="171">
        <f ca="1" t="shared" si="13"/>
        <v>40471.37188634259</v>
      </c>
      <c r="S65" s="78"/>
      <c r="T65" s="88"/>
      <c r="U65" s="88"/>
      <c r="V65" s="88"/>
      <c r="W65" s="88"/>
      <c r="X65" s="89"/>
      <c r="Y65" s="160"/>
      <c r="Z65" s="160"/>
      <c r="AA65" s="160"/>
      <c r="AB65" s="160"/>
      <c r="AC65" s="160"/>
      <c r="AD65" s="160"/>
      <c r="AE65" s="160"/>
      <c r="AF65" s="160">
        <v>1</v>
      </c>
      <c r="AG65" s="160"/>
      <c r="AH65" s="160"/>
      <c r="AI65" s="160"/>
      <c r="AJ65" s="160"/>
      <c r="AK65" s="160"/>
      <c r="AL65" s="160"/>
      <c r="AM65" s="74"/>
      <c r="AN65" s="77"/>
      <c r="AO65" s="641">
        <v>0.05</v>
      </c>
      <c r="AP65" s="647" t="s">
        <v>290</v>
      </c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>
      <c r="A66" s="168">
        <v>57</v>
      </c>
      <c r="B66" s="315"/>
      <c r="C66" s="316"/>
      <c r="D66" s="297"/>
      <c r="E66" s="358"/>
      <c r="F66" s="299"/>
      <c r="G66" s="300"/>
      <c r="H66" s="300"/>
      <c r="I66" s="141"/>
      <c r="J66" s="141"/>
      <c r="K66" s="121"/>
      <c r="L66" s="178" t="str">
        <f t="shared" si="14"/>
        <v/>
      </c>
      <c r="M66" s="179" t="str">
        <f t="shared" si="8"/>
        <v/>
      </c>
      <c r="N66" s="170">
        <f ca="1" t="shared" si="9"/>
        <v>40471.37188634259</v>
      </c>
      <c r="O66" s="171">
        <f ca="1" t="shared" si="10"/>
        <v>40471.37188634259</v>
      </c>
      <c r="P66" s="171">
        <f ca="1" t="shared" si="11"/>
        <v>40471.37188634259</v>
      </c>
      <c r="Q66" s="171">
        <f ca="1" t="shared" si="12"/>
        <v>40471.37188634259</v>
      </c>
      <c r="R66" s="171">
        <f ca="1" t="shared" si="13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41"/>
      <c r="AP66" s="637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4"/>
        <v/>
      </c>
      <c r="M67" s="179" t="str">
        <f t="shared" si="8"/>
        <v/>
      </c>
      <c r="N67" s="170">
        <f ca="1" t="shared" si="9"/>
        <v>40471.37188634259</v>
      </c>
      <c r="O67" s="171">
        <f ca="1" t="shared" si="10"/>
        <v>40471.37188634259</v>
      </c>
      <c r="P67" s="171">
        <f ca="1" t="shared" si="11"/>
        <v>40471.37188634259</v>
      </c>
      <c r="Q67" s="171">
        <f ca="1" t="shared" si="12"/>
        <v>40471.37188634259</v>
      </c>
      <c r="R67" s="171">
        <f ca="1" t="shared" si="13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4"/>
        <v/>
      </c>
      <c r="M68" s="179" t="str">
        <f t="shared" si="8"/>
        <v/>
      </c>
      <c r="N68" s="170">
        <f ca="1" t="shared" si="9"/>
        <v>40471.37188634259</v>
      </c>
      <c r="O68" s="171">
        <f ca="1" t="shared" si="10"/>
        <v>40471.37188634259</v>
      </c>
      <c r="P68" s="171">
        <f ca="1" t="shared" si="11"/>
        <v>40471.37188634259</v>
      </c>
      <c r="Q68" s="171">
        <f ca="1" t="shared" si="12"/>
        <v>40471.37188634259</v>
      </c>
      <c r="R68" s="171">
        <f ca="1" t="shared" si="13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4"/>
        <v/>
      </c>
      <c r="M69" s="179" t="str">
        <f t="shared" si="8"/>
        <v/>
      </c>
      <c r="N69" s="170">
        <f ca="1" t="shared" si="9"/>
        <v>40471.37188634259</v>
      </c>
      <c r="O69" s="171">
        <f ca="1" t="shared" si="10"/>
        <v>40471.37188634259</v>
      </c>
      <c r="P69" s="171">
        <f ca="1" t="shared" si="11"/>
        <v>40471.37188634259</v>
      </c>
      <c r="Q69" s="171">
        <f ca="1" t="shared" si="12"/>
        <v>40471.37188634259</v>
      </c>
      <c r="R69" s="171">
        <f ca="1" t="shared" si="13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4"/>
        <v/>
      </c>
      <c r="M70" s="179" t="str">
        <f t="shared" si="8"/>
        <v/>
      </c>
      <c r="N70" s="170">
        <f ca="1" t="shared" si="9"/>
        <v>40471.37188634259</v>
      </c>
      <c r="O70" s="171">
        <f ca="1" t="shared" si="10"/>
        <v>40471.37188634259</v>
      </c>
      <c r="P70" s="171">
        <f ca="1" t="shared" si="11"/>
        <v>40471.37188634259</v>
      </c>
      <c r="Q70" s="171">
        <f ca="1" t="shared" si="12"/>
        <v>40471.37188634259</v>
      </c>
      <c r="R70" s="171">
        <f ca="1" t="shared" si="13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4"/>
        <v/>
      </c>
      <c r="M71" s="179" t="str">
        <f t="shared" si="8"/>
        <v/>
      </c>
      <c r="N71" s="170">
        <f ca="1" t="shared" si="9"/>
        <v>40471.37188634259</v>
      </c>
      <c r="O71" s="171">
        <f ca="1" t="shared" si="10"/>
        <v>40471.37188634259</v>
      </c>
      <c r="P71" s="171">
        <f ca="1" t="shared" si="11"/>
        <v>40471.37188634259</v>
      </c>
      <c r="Q71" s="171">
        <f ca="1" t="shared" si="12"/>
        <v>40471.37188634259</v>
      </c>
      <c r="R71" s="171">
        <f ca="1" t="shared" si="13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4"/>
        <v/>
      </c>
      <c r="M72" s="179" t="str">
        <f t="shared" si="8"/>
        <v/>
      </c>
      <c r="N72" s="170">
        <f ca="1" t="shared" si="9"/>
        <v>40471.37188634259</v>
      </c>
      <c r="O72" s="171">
        <f ca="1" t="shared" si="10"/>
        <v>40471.37188634259</v>
      </c>
      <c r="P72" s="171">
        <f ca="1" t="shared" si="11"/>
        <v>40471.37188634259</v>
      </c>
      <c r="Q72" s="171">
        <f ca="1" t="shared" si="12"/>
        <v>40471.37188634259</v>
      </c>
      <c r="R72" s="171">
        <f ca="1" t="shared" si="13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4"/>
        <v/>
      </c>
      <c r="M73" s="179" t="str">
        <f t="shared" si="8"/>
        <v/>
      </c>
      <c r="N73" s="170">
        <f ca="1" t="shared" si="9"/>
        <v>40471.37188634259</v>
      </c>
      <c r="O73" s="171">
        <f ca="1" t="shared" si="10"/>
        <v>40471.37188634259</v>
      </c>
      <c r="P73" s="171">
        <f ca="1" t="shared" si="11"/>
        <v>40471.37188634259</v>
      </c>
      <c r="Q73" s="171">
        <f ca="1" t="shared" si="12"/>
        <v>40471.37188634259</v>
      </c>
      <c r="R73" s="171">
        <f ca="1" t="shared" si="13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4"/>
        <v/>
      </c>
      <c r="M74" s="179" t="str">
        <f aca="true" t="shared" si="15" ref="M74:M105">IF(F74="","",+L74+(F74*7/5))</f>
        <v/>
      </c>
      <c r="N74" s="170">
        <f aca="true" t="shared" si="16" ref="N74:N105">IF(K74="",NOW(),K74)</f>
        <v>40471.37188634259</v>
      </c>
      <c r="O74" s="171">
        <f aca="true" t="shared" si="17" ref="O74:O105">IF(G74="",NOW(),VLOOKUP(G74,$A$10:$M$152,13))</f>
        <v>40471.37188634259</v>
      </c>
      <c r="P74" s="171">
        <f aca="true" t="shared" si="18" ref="P74:P105">IF(H74="",NOW(),VLOOKUP(H74,$A$10:$M$152,13))</f>
        <v>40471.37188634259</v>
      </c>
      <c r="Q74" s="171">
        <f aca="true" t="shared" si="19" ref="Q74:Q105">IF(I74="",NOW(),VLOOKUP(I74,$A$10:$M$152,13))</f>
        <v>40471.37188634259</v>
      </c>
      <c r="R74" s="171">
        <f aca="true" t="shared" si="20" ref="R74:R105">IF(J74="",NOW(),VLOOKUP(J74,$A$10:$M$152,13))</f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1" ref="L75:L106">IF(F75="","",IF(K75="",MAX(N75:R75),K75))</f>
        <v/>
      </c>
      <c r="M75" s="179" t="str">
        <f t="shared" si="15"/>
        <v/>
      </c>
      <c r="N75" s="170">
        <f ca="1" t="shared" si="16"/>
        <v>40471.37188634259</v>
      </c>
      <c r="O75" s="171">
        <f ca="1" t="shared" si="17"/>
        <v>40471.37188634259</v>
      </c>
      <c r="P75" s="171">
        <f ca="1" t="shared" si="18"/>
        <v>40471.37188634259</v>
      </c>
      <c r="Q75" s="171">
        <f ca="1" t="shared" si="19"/>
        <v>40471.37188634259</v>
      </c>
      <c r="R75" s="171">
        <f ca="1" t="shared" si="20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1"/>
        <v/>
      </c>
      <c r="M76" s="179" t="str">
        <f t="shared" si="15"/>
        <v/>
      </c>
      <c r="N76" s="170">
        <f ca="1" t="shared" si="16"/>
        <v>40471.37188634259</v>
      </c>
      <c r="O76" s="171">
        <f ca="1" t="shared" si="17"/>
        <v>40471.37188634259</v>
      </c>
      <c r="P76" s="171">
        <f ca="1" t="shared" si="18"/>
        <v>40471.37188634259</v>
      </c>
      <c r="Q76" s="171">
        <f ca="1" t="shared" si="19"/>
        <v>40471.37188634259</v>
      </c>
      <c r="R76" s="171">
        <f ca="1" t="shared" si="20"/>
        <v>40471.37188634259</v>
      </c>
      <c r="S76" s="78"/>
      <c r="T76" s="88"/>
      <c r="U76" s="88"/>
      <c r="V76" s="88"/>
      <c r="W76" s="88"/>
      <c r="X76" s="8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641"/>
      <c r="AP76" s="637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1"/>
        <v/>
      </c>
      <c r="M77" s="179" t="str">
        <f t="shared" si="15"/>
        <v/>
      </c>
      <c r="N77" s="170">
        <f ca="1" t="shared" si="16"/>
        <v>40471.37188634259</v>
      </c>
      <c r="O77" s="171">
        <f ca="1" t="shared" si="17"/>
        <v>40471.37188634259</v>
      </c>
      <c r="P77" s="171">
        <f ca="1" t="shared" si="18"/>
        <v>40471.37188634259</v>
      </c>
      <c r="Q77" s="171">
        <f ca="1" t="shared" si="19"/>
        <v>40471.37188634259</v>
      </c>
      <c r="R77" s="171">
        <f ca="1" t="shared" si="20"/>
        <v>40471.37188634259</v>
      </c>
      <c r="S77" s="78"/>
      <c r="T77" s="88"/>
      <c r="U77" s="88"/>
      <c r="V77" s="88"/>
      <c r="W77" s="88"/>
      <c r="X77" s="8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/>
      <c r="AP77" s="637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1"/>
        <v/>
      </c>
      <c r="M78" s="179" t="str">
        <f t="shared" si="15"/>
        <v/>
      </c>
      <c r="N78" s="170">
        <f ca="1" t="shared" si="16"/>
        <v>40471.37188634259</v>
      </c>
      <c r="O78" s="171">
        <f ca="1" t="shared" si="17"/>
        <v>40471.37188634259</v>
      </c>
      <c r="P78" s="171">
        <f ca="1" t="shared" si="18"/>
        <v>40471.37188634259</v>
      </c>
      <c r="Q78" s="171">
        <f ca="1" t="shared" si="19"/>
        <v>40471.37188634259</v>
      </c>
      <c r="R78" s="171">
        <f ca="1" t="shared" si="20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37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1"/>
        <v/>
      </c>
      <c r="M79" s="179" t="str">
        <f t="shared" si="15"/>
        <v/>
      </c>
      <c r="N79" s="170">
        <f ca="1" t="shared" si="16"/>
        <v>40471.37188634259</v>
      </c>
      <c r="O79" s="171">
        <f ca="1" t="shared" si="17"/>
        <v>40471.37188634259</v>
      </c>
      <c r="P79" s="171">
        <f ca="1" t="shared" si="18"/>
        <v>40471.37188634259</v>
      </c>
      <c r="Q79" s="171">
        <f ca="1" t="shared" si="19"/>
        <v>40471.37188634259</v>
      </c>
      <c r="R79" s="171">
        <f ca="1" t="shared" si="20"/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641"/>
      <c r="AP79" s="637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1"/>
        <v/>
      </c>
      <c r="M80" s="179" t="str">
        <f t="shared" si="15"/>
        <v/>
      </c>
      <c r="N80" s="170">
        <f ca="1" t="shared" si="16"/>
        <v>40471.37188634259</v>
      </c>
      <c r="O80" s="171">
        <f ca="1" t="shared" si="17"/>
        <v>40471.37188634259</v>
      </c>
      <c r="P80" s="171">
        <f ca="1" t="shared" si="18"/>
        <v>40471.37188634259</v>
      </c>
      <c r="Q80" s="171">
        <f ca="1" t="shared" si="19"/>
        <v>40471.37188634259</v>
      </c>
      <c r="R80" s="171">
        <f ca="1" t="shared" si="20"/>
        <v>40471.37188634259</v>
      </c>
      <c r="S80" s="78"/>
      <c r="T80" s="88"/>
      <c r="U80" s="88"/>
      <c r="V80" s="88"/>
      <c r="W80" s="88"/>
      <c r="X80" s="8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/>
      <c r="AP80" s="637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1"/>
        <v/>
      </c>
      <c r="M81" s="179" t="str">
        <f t="shared" si="15"/>
        <v/>
      </c>
      <c r="N81" s="170">
        <f ca="1" t="shared" si="16"/>
        <v>40471.37188634259</v>
      </c>
      <c r="O81" s="171">
        <f ca="1" t="shared" si="17"/>
        <v>40471.37188634259</v>
      </c>
      <c r="P81" s="171">
        <f ca="1" t="shared" si="18"/>
        <v>40471.37188634259</v>
      </c>
      <c r="Q81" s="171">
        <f ca="1" t="shared" si="19"/>
        <v>40471.37188634259</v>
      </c>
      <c r="R81" s="171">
        <f ca="1" t="shared" si="20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41"/>
      <c r="AP81" s="637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1"/>
        <v/>
      </c>
      <c r="M82" s="179" t="str">
        <f t="shared" si="15"/>
        <v/>
      </c>
      <c r="N82" s="170">
        <f ca="1" t="shared" si="16"/>
        <v>40471.37188634259</v>
      </c>
      <c r="O82" s="171">
        <f ca="1" t="shared" si="17"/>
        <v>40471.37188634259</v>
      </c>
      <c r="P82" s="171">
        <f ca="1" t="shared" si="18"/>
        <v>40471.37188634259</v>
      </c>
      <c r="Q82" s="171">
        <f ca="1" t="shared" si="19"/>
        <v>40471.37188634259</v>
      </c>
      <c r="R82" s="171">
        <f ca="1" t="shared" si="20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37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1"/>
        <v/>
      </c>
      <c r="M83" s="179" t="str">
        <f t="shared" si="15"/>
        <v/>
      </c>
      <c r="N83" s="170">
        <f ca="1" t="shared" si="16"/>
        <v>40471.37188634259</v>
      </c>
      <c r="O83" s="171">
        <f ca="1" t="shared" si="17"/>
        <v>40471.37188634259</v>
      </c>
      <c r="P83" s="171">
        <f ca="1" t="shared" si="18"/>
        <v>40471.37188634259</v>
      </c>
      <c r="Q83" s="171">
        <f ca="1" t="shared" si="19"/>
        <v>40471.37188634259</v>
      </c>
      <c r="R83" s="171">
        <f ca="1" t="shared" si="20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41"/>
      <c r="AP83" s="637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1"/>
        <v/>
      </c>
      <c r="M84" s="179" t="str">
        <f t="shared" si="15"/>
        <v/>
      </c>
      <c r="N84" s="170">
        <f ca="1" t="shared" si="16"/>
        <v>40471.37188634259</v>
      </c>
      <c r="O84" s="171">
        <f ca="1" t="shared" si="17"/>
        <v>40471.37188634259</v>
      </c>
      <c r="P84" s="171">
        <f ca="1" t="shared" si="18"/>
        <v>40471.37188634259</v>
      </c>
      <c r="Q84" s="171">
        <f ca="1" t="shared" si="19"/>
        <v>40471.37188634259</v>
      </c>
      <c r="R84" s="171">
        <f ca="1" t="shared" si="20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37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1"/>
        <v/>
      </c>
      <c r="M85" s="179" t="str">
        <f t="shared" si="15"/>
        <v/>
      </c>
      <c r="N85" s="170">
        <f ca="1" t="shared" si="16"/>
        <v>40471.37188634259</v>
      </c>
      <c r="O85" s="171">
        <f ca="1" t="shared" si="17"/>
        <v>40471.37188634259</v>
      </c>
      <c r="P85" s="171">
        <f ca="1" t="shared" si="18"/>
        <v>40471.37188634259</v>
      </c>
      <c r="Q85" s="171">
        <f ca="1" t="shared" si="19"/>
        <v>40471.37188634259</v>
      </c>
      <c r="R85" s="171">
        <f ca="1" t="shared" si="20"/>
        <v>40471.37188634259</v>
      </c>
      <c r="S85" s="78"/>
      <c r="T85" s="88"/>
      <c r="U85" s="88"/>
      <c r="V85" s="88"/>
      <c r="W85" s="88"/>
      <c r="X85" s="8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641"/>
      <c r="AP85" s="637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1"/>
        <v/>
      </c>
      <c r="M86" s="179" t="str">
        <f t="shared" si="15"/>
        <v/>
      </c>
      <c r="N86" s="170">
        <f ca="1" t="shared" si="16"/>
        <v>40471.37188634259</v>
      </c>
      <c r="O86" s="171">
        <f ca="1" t="shared" si="17"/>
        <v>40471.37188634259</v>
      </c>
      <c r="P86" s="171">
        <f ca="1" t="shared" si="18"/>
        <v>40471.37188634259</v>
      </c>
      <c r="Q86" s="171">
        <f ca="1" t="shared" si="19"/>
        <v>40471.37188634259</v>
      </c>
      <c r="R86" s="171">
        <f ca="1" t="shared" si="20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37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1"/>
        <v/>
      </c>
      <c r="M87" s="179" t="str">
        <f t="shared" si="15"/>
        <v/>
      </c>
      <c r="N87" s="170">
        <f ca="1" t="shared" si="16"/>
        <v>40471.37188634259</v>
      </c>
      <c r="O87" s="171">
        <f ca="1" t="shared" si="17"/>
        <v>40471.37188634259</v>
      </c>
      <c r="P87" s="171">
        <f ca="1" t="shared" si="18"/>
        <v>40471.37188634259</v>
      </c>
      <c r="Q87" s="171">
        <f ca="1" t="shared" si="19"/>
        <v>40471.37188634259</v>
      </c>
      <c r="R87" s="171">
        <f ca="1" t="shared" si="20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37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1"/>
        <v/>
      </c>
      <c r="M88" s="179" t="str">
        <f t="shared" si="15"/>
        <v/>
      </c>
      <c r="N88" s="170">
        <f ca="1" t="shared" si="16"/>
        <v>40471.37188634259</v>
      </c>
      <c r="O88" s="171">
        <f ca="1" t="shared" si="17"/>
        <v>40471.37188634259</v>
      </c>
      <c r="P88" s="171">
        <f ca="1" t="shared" si="18"/>
        <v>40471.37188634259</v>
      </c>
      <c r="Q88" s="171">
        <f ca="1" t="shared" si="19"/>
        <v>40471.37188634259</v>
      </c>
      <c r="R88" s="171">
        <f ca="1" t="shared" si="20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41"/>
      <c r="AP88" s="637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1"/>
        <v/>
      </c>
      <c r="M89" s="179" t="str">
        <f t="shared" si="15"/>
        <v/>
      </c>
      <c r="N89" s="170">
        <f ca="1" t="shared" si="16"/>
        <v>40471.37188634259</v>
      </c>
      <c r="O89" s="171">
        <f ca="1" t="shared" si="17"/>
        <v>40471.37188634259</v>
      </c>
      <c r="P89" s="171">
        <f ca="1" t="shared" si="18"/>
        <v>40471.37188634259</v>
      </c>
      <c r="Q89" s="171">
        <f ca="1" t="shared" si="19"/>
        <v>40471.37188634259</v>
      </c>
      <c r="R89" s="171">
        <f ca="1" t="shared" si="20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37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1"/>
        <v/>
      </c>
      <c r="M90" s="179" t="str">
        <f t="shared" si="15"/>
        <v/>
      </c>
      <c r="N90" s="170">
        <f ca="1" t="shared" si="16"/>
        <v>40471.37188634259</v>
      </c>
      <c r="O90" s="171">
        <f ca="1" t="shared" si="17"/>
        <v>40471.37188634259</v>
      </c>
      <c r="P90" s="171">
        <f ca="1" t="shared" si="18"/>
        <v>40471.37188634259</v>
      </c>
      <c r="Q90" s="171">
        <f ca="1" t="shared" si="19"/>
        <v>40471.37188634259</v>
      </c>
      <c r="R90" s="171">
        <f ca="1" t="shared" si="20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41"/>
      <c r="AP90" s="637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1"/>
        <v/>
      </c>
      <c r="M91" s="179" t="str">
        <f t="shared" si="15"/>
        <v/>
      </c>
      <c r="N91" s="170">
        <f ca="1" t="shared" si="16"/>
        <v>40471.37188634259</v>
      </c>
      <c r="O91" s="171">
        <f ca="1" t="shared" si="17"/>
        <v>40471.37188634259</v>
      </c>
      <c r="P91" s="171">
        <f ca="1" t="shared" si="18"/>
        <v>40471.37188634259</v>
      </c>
      <c r="Q91" s="171">
        <f ca="1" t="shared" si="19"/>
        <v>40471.37188634259</v>
      </c>
      <c r="R91" s="171">
        <f ca="1" t="shared" si="20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37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1"/>
        <v/>
      </c>
      <c r="M92" s="179" t="str">
        <f t="shared" si="15"/>
        <v/>
      </c>
      <c r="N92" s="170">
        <f ca="1" t="shared" si="16"/>
        <v>40471.37188634259</v>
      </c>
      <c r="O92" s="171">
        <f ca="1" t="shared" si="17"/>
        <v>40471.37188634259</v>
      </c>
      <c r="P92" s="171">
        <f ca="1" t="shared" si="18"/>
        <v>40471.37188634259</v>
      </c>
      <c r="Q92" s="171">
        <f ca="1" t="shared" si="19"/>
        <v>40471.37188634259</v>
      </c>
      <c r="R92" s="171">
        <f ca="1" t="shared" si="20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37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1"/>
        <v/>
      </c>
      <c r="M93" s="179" t="str">
        <f t="shared" si="15"/>
        <v/>
      </c>
      <c r="N93" s="170">
        <f ca="1" t="shared" si="16"/>
        <v>40471.37188634259</v>
      </c>
      <c r="O93" s="171">
        <f ca="1" t="shared" si="17"/>
        <v>40471.37188634259</v>
      </c>
      <c r="P93" s="171">
        <f ca="1" t="shared" si="18"/>
        <v>40471.37188634259</v>
      </c>
      <c r="Q93" s="171">
        <f ca="1" t="shared" si="19"/>
        <v>40471.37188634259</v>
      </c>
      <c r="R93" s="171">
        <f ca="1" t="shared" si="20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37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1"/>
        <v/>
      </c>
      <c r="M94" s="179" t="str">
        <f t="shared" si="15"/>
        <v/>
      </c>
      <c r="N94" s="170">
        <f ca="1" t="shared" si="16"/>
        <v>40471.37188634259</v>
      </c>
      <c r="O94" s="171">
        <f ca="1" t="shared" si="17"/>
        <v>40471.37188634259</v>
      </c>
      <c r="P94" s="171">
        <f ca="1" t="shared" si="18"/>
        <v>40471.37188634259</v>
      </c>
      <c r="Q94" s="171">
        <f ca="1" t="shared" si="19"/>
        <v>40471.37188634259</v>
      </c>
      <c r="R94" s="171">
        <f ca="1" t="shared" si="20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37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1"/>
        <v/>
      </c>
      <c r="M95" s="179" t="str">
        <f t="shared" si="15"/>
        <v/>
      </c>
      <c r="N95" s="170">
        <f ca="1" t="shared" si="16"/>
        <v>40471.37188634259</v>
      </c>
      <c r="O95" s="171">
        <f ca="1" t="shared" si="17"/>
        <v>40471.37188634259</v>
      </c>
      <c r="P95" s="171">
        <f ca="1" t="shared" si="18"/>
        <v>40471.37188634259</v>
      </c>
      <c r="Q95" s="171">
        <f ca="1" t="shared" si="19"/>
        <v>40471.37188634259</v>
      </c>
      <c r="R95" s="171">
        <f ca="1" t="shared" si="20"/>
        <v>40471.37188634259</v>
      </c>
      <c r="S95" s="78"/>
      <c r="T95" s="88"/>
      <c r="U95" s="88"/>
      <c r="V95" s="88"/>
      <c r="W95" s="88"/>
      <c r="X95" s="8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641"/>
      <c r="AP95" s="637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1"/>
        <v/>
      </c>
      <c r="M96" s="179" t="str">
        <f t="shared" si="15"/>
        <v/>
      </c>
      <c r="N96" s="170">
        <f ca="1" t="shared" si="16"/>
        <v>40471.37188634259</v>
      </c>
      <c r="O96" s="171">
        <f ca="1" t="shared" si="17"/>
        <v>40471.37188634259</v>
      </c>
      <c r="P96" s="171">
        <f ca="1" t="shared" si="18"/>
        <v>40471.37188634259</v>
      </c>
      <c r="Q96" s="171">
        <f ca="1" t="shared" si="19"/>
        <v>40471.37188634259</v>
      </c>
      <c r="R96" s="171">
        <f ca="1" t="shared" si="20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/>
      <c r="AP96" s="637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1"/>
        <v/>
      </c>
      <c r="M97" s="179" t="str">
        <f t="shared" si="15"/>
        <v/>
      </c>
      <c r="N97" s="170">
        <f ca="1" t="shared" si="16"/>
        <v>40471.37188634259</v>
      </c>
      <c r="O97" s="171">
        <f ca="1" t="shared" si="17"/>
        <v>40471.37188634259</v>
      </c>
      <c r="P97" s="171">
        <f ca="1" t="shared" si="18"/>
        <v>40471.37188634259</v>
      </c>
      <c r="Q97" s="171">
        <f ca="1" t="shared" si="19"/>
        <v>40471.37188634259</v>
      </c>
      <c r="R97" s="171">
        <f ca="1" t="shared" si="20"/>
        <v>40471.37188634259</v>
      </c>
      <c r="S97" s="78"/>
      <c r="T97" s="88"/>
      <c r="U97" s="88"/>
      <c r="V97" s="88"/>
      <c r="W97" s="88"/>
      <c r="X97" s="8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641"/>
      <c r="AP97" s="637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1"/>
        <v/>
      </c>
      <c r="M98" s="179" t="str">
        <f t="shared" si="15"/>
        <v/>
      </c>
      <c r="N98" s="170">
        <f ca="1" t="shared" si="16"/>
        <v>40471.37188634259</v>
      </c>
      <c r="O98" s="171">
        <f ca="1" t="shared" si="17"/>
        <v>40471.37188634259</v>
      </c>
      <c r="P98" s="171">
        <f ca="1" t="shared" si="18"/>
        <v>40471.37188634259</v>
      </c>
      <c r="Q98" s="171">
        <f ca="1" t="shared" si="19"/>
        <v>40471.37188634259</v>
      </c>
      <c r="R98" s="171">
        <f ca="1" t="shared" si="20"/>
        <v>40471.37188634259</v>
      </c>
      <c r="S98" s="78"/>
      <c r="T98" s="88"/>
      <c r="U98" s="88"/>
      <c r="V98" s="88"/>
      <c r="W98" s="88"/>
      <c r="X98" s="8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641"/>
      <c r="AP98" s="637"/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1"/>
        <v/>
      </c>
      <c r="M99" s="179" t="str">
        <f t="shared" si="15"/>
        <v/>
      </c>
      <c r="N99" s="170">
        <f ca="1" t="shared" si="16"/>
        <v>40471.37188634259</v>
      </c>
      <c r="O99" s="171">
        <f ca="1" t="shared" si="17"/>
        <v>40471.37188634259</v>
      </c>
      <c r="P99" s="171">
        <f ca="1" t="shared" si="18"/>
        <v>40471.37188634259</v>
      </c>
      <c r="Q99" s="171">
        <f ca="1" t="shared" si="19"/>
        <v>40471.37188634259</v>
      </c>
      <c r="R99" s="171">
        <f ca="1" t="shared" si="20"/>
        <v>40471.37188634259</v>
      </c>
      <c r="S99" s="78"/>
      <c r="T99" s="88"/>
      <c r="U99" s="88"/>
      <c r="V99" s="88"/>
      <c r="W99" s="88"/>
      <c r="X99" s="8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41"/>
      <c r="AP99" s="637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1"/>
        <v/>
      </c>
      <c r="M100" s="179" t="str">
        <f t="shared" si="15"/>
        <v/>
      </c>
      <c r="N100" s="170">
        <f ca="1" t="shared" si="16"/>
        <v>40471.37188634259</v>
      </c>
      <c r="O100" s="171">
        <f ca="1" t="shared" si="17"/>
        <v>40471.37188634259</v>
      </c>
      <c r="P100" s="171">
        <f ca="1" t="shared" si="18"/>
        <v>40471.37188634259</v>
      </c>
      <c r="Q100" s="171">
        <f ca="1" t="shared" si="19"/>
        <v>40471.37188634259</v>
      </c>
      <c r="R100" s="171">
        <f ca="1" t="shared" si="20"/>
        <v>40471.37188634259</v>
      </c>
      <c r="S100" s="78"/>
      <c r="T100" s="88"/>
      <c r="U100" s="88"/>
      <c r="V100" s="88"/>
      <c r="W100" s="88"/>
      <c r="X100" s="8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/>
      <c r="AP100" s="637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1"/>
        <v/>
      </c>
      <c r="M101" s="179" t="str">
        <f t="shared" si="15"/>
        <v/>
      </c>
      <c r="N101" s="170">
        <f ca="1" t="shared" si="16"/>
        <v>40471.37188634259</v>
      </c>
      <c r="O101" s="171">
        <f ca="1" t="shared" si="17"/>
        <v>40471.37188634259</v>
      </c>
      <c r="P101" s="171">
        <f ca="1" t="shared" si="18"/>
        <v>40471.37188634259</v>
      </c>
      <c r="Q101" s="171">
        <f ca="1" t="shared" si="19"/>
        <v>40471.37188634259</v>
      </c>
      <c r="R101" s="171">
        <f ca="1" t="shared" si="20"/>
        <v>40471.37188634259</v>
      </c>
      <c r="S101" s="78"/>
      <c r="T101" s="88"/>
      <c r="U101" s="88"/>
      <c r="V101" s="88"/>
      <c r="W101" s="88"/>
      <c r="X101" s="8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/>
      <c r="AP101" s="637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1"/>
        <v/>
      </c>
      <c r="M102" s="179" t="str">
        <f t="shared" si="15"/>
        <v/>
      </c>
      <c r="N102" s="170">
        <f ca="1" t="shared" si="16"/>
        <v>40471.37188634259</v>
      </c>
      <c r="O102" s="171">
        <f ca="1" t="shared" si="17"/>
        <v>40471.37188634259</v>
      </c>
      <c r="P102" s="171">
        <f ca="1" t="shared" si="18"/>
        <v>40471.37188634259</v>
      </c>
      <c r="Q102" s="171">
        <f ca="1" t="shared" si="19"/>
        <v>40471.37188634259</v>
      </c>
      <c r="R102" s="171">
        <f ca="1" t="shared" si="20"/>
        <v>40471.37188634259</v>
      </c>
      <c r="S102" s="78"/>
      <c r="T102" s="88"/>
      <c r="U102" s="88"/>
      <c r="V102" s="88"/>
      <c r="W102" s="88"/>
      <c r="X102" s="8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/>
      <c r="AP102" s="637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1"/>
        <v/>
      </c>
      <c r="M103" s="179" t="str">
        <f t="shared" si="15"/>
        <v/>
      </c>
      <c r="N103" s="170">
        <f ca="1" t="shared" si="16"/>
        <v>40471.37188634259</v>
      </c>
      <c r="O103" s="171">
        <f ca="1" t="shared" si="17"/>
        <v>40471.37188634259</v>
      </c>
      <c r="P103" s="171">
        <f ca="1" t="shared" si="18"/>
        <v>40471.37188634259</v>
      </c>
      <c r="Q103" s="171">
        <f ca="1" t="shared" si="19"/>
        <v>40471.37188634259</v>
      </c>
      <c r="R103" s="171">
        <f ca="1" t="shared" si="20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41"/>
      <c r="AP103" s="637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1"/>
        <v/>
      </c>
      <c r="M104" s="179" t="str">
        <f t="shared" si="15"/>
        <v/>
      </c>
      <c r="N104" s="170">
        <f ca="1" t="shared" si="16"/>
        <v>40471.37188634259</v>
      </c>
      <c r="O104" s="171">
        <f ca="1" t="shared" si="17"/>
        <v>40471.37188634259</v>
      </c>
      <c r="P104" s="171">
        <f ca="1" t="shared" si="18"/>
        <v>40471.37188634259</v>
      </c>
      <c r="Q104" s="171">
        <f ca="1" t="shared" si="19"/>
        <v>40471.37188634259</v>
      </c>
      <c r="R104" s="171">
        <f ca="1" t="shared" si="20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37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1"/>
        <v/>
      </c>
      <c r="M105" s="179" t="str">
        <f t="shared" si="15"/>
        <v/>
      </c>
      <c r="N105" s="170">
        <f ca="1" t="shared" si="16"/>
        <v>40471.37188634259</v>
      </c>
      <c r="O105" s="171">
        <f ca="1" t="shared" si="17"/>
        <v>40471.37188634259</v>
      </c>
      <c r="P105" s="171">
        <f ca="1" t="shared" si="18"/>
        <v>40471.37188634259</v>
      </c>
      <c r="Q105" s="171">
        <f ca="1" t="shared" si="19"/>
        <v>40471.37188634259</v>
      </c>
      <c r="R105" s="171">
        <f ca="1" t="shared" si="20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41"/>
      <c r="AP105" s="637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1"/>
        <v/>
      </c>
      <c r="M106" s="179" t="str">
        <f aca="true" t="shared" si="22" ref="M106:M137">IF(F106="","",+L106+(F106*7/5))</f>
        <v/>
      </c>
      <c r="N106" s="170">
        <f aca="true" t="shared" si="23" ref="N106:N137">IF(K106="",NOW(),K106)</f>
        <v>40471.37188634259</v>
      </c>
      <c r="O106" s="171">
        <f aca="true" t="shared" si="24" ref="O106:O137">IF(G106="",NOW(),VLOOKUP(G106,$A$10:$M$152,13))</f>
        <v>40471.37188634259</v>
      </c>
      <c r="P106" s="171">
        <f aca="true" t="shared" si="25" ref="P106:P137">IF(H106="",NOW(),VLOOKUP(H106,$A$10:$M$152,13))</f>
        <v>40471.37188634259</v>
      </c>
      <c r="Q106" s="171">
        <f aca="true" t="shared" si="26" ref="Q106:Q137">IF(I106="",NOW(),VLOOKUP(I106,$A$10:$M$152,13))</f>
        <v>40471.37188634259</v>
      </c>
      <c r="R106" s="171">
        <f aca="true" t="shared" si="27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37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8" ref="L107:L138">IF(F107="","",IF(K107="",MAX(N107:R107),K107))</f>
        <v/>
      </c>
      <c r="M107" s="179" t="str">
        <f t="shared" si="22"/>
        <v/>
      </c>
      <c r="N107" s="170">
        <f ca="1" t="shared" si="23"/>
        <v>40471.37188634259</v>
      </c>
      <c r="O107" s="171">
        <f ca="1" t="shared" si="24"/>
        <v>40471.37188634259</v>
      </c>
      <c r="P107" s="171">
        <f ca="1" t="shared" si="25"/>
        <v>40471.37188634259</v>
      </c>
      <c r="Q107" s="171">
        <f ca="1" t="shared" si="26"/>
        <v>40471.37188634259</v>
      </c>
      <c r="R107" s="171">
        <f ca="1" t="shared" si="27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37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8"/>
        <v/>
      </c>
      <c r="M108" s="179" t="str">
        <f t="shared" si="22"/>
        <v/>
      </c>
      <c r="N108" s="170">
        <f ca="1" t="shared" si="23"/>
        <v>40471.37188634259</v>
      </c>
      <c r="O108" s="171">
        <f ca="1" t="shared" si="24"/>
        <v>40471.37188634259</v>
      </c>
      <c r="P108" s="171">
        <f ca="1" t="shared" si="25"/>
        <v>40471.37188634259</v>
      </c>
      <c r="Q108" s="171">
        <f ca="1" t="shared" si="26"/>
        <v>40471.37188634259</v>
      </c>
      <c r="R108" s="171">
        <f ca="1" t="shared" si="27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37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8"/>
        <v/>
      </c>
      <c r="M109" s="179" t="str">
        <f t="shared" si="22"/>
        <v/>
      </c>
      <c r="N109" s="170">
        <f ca="1" t="shared" si="23"/>
        <v>40471.37188634259</v>
      </c>
      <c r="O109" s="171">
        <f ca="1" t="shared" si="24"/>
        <v>40471.37188634259</v>
      </c>
      <c r="P109" s="171">
        <f ca="1" t="shared" si="25"/>
        <v>40471.37188634259</v>
      </c>
      <c r="Q109" s="171">
        <f ca="1" t="shared" si="26"/>
        <v>40471.37188634259</v>
      </c>
      <c r="R109" s="171">
        <f ca="1" t="shared" si="27"/>
        <v>40471.37188634259</v>
      </c>
      <c r="S109" s="78"/>
      <c r="T109" s="88"/>
      <c r="U109" s="88"/>
      <c r="V109" s="88"/>
      <c r="W109" s="88"/>
      <c r="X109" s="8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641"/>
      <c r="AP109" s="637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8"/>
        <v/>
      </c>
      <c r="M110" s="179" t="str">
        <f t="shared" si="22"/>
        <v/>
      </c>
      <c r="N110" s="170">
        <f ca="1" t="shared" si="23"/>
        <v>40471.37188634259</v>
      </c>
      <c r="O110" s="171">
        <f ca="1" t="shared" si="24"/>
        <v>40471.37188634259</v>
      </c>
      <c r="P110" s="171">
        <f ca="1" t="shared" si="25"/>
        <v>40471.37188634259</v>
      </c>
      <c r="Q110" s="171">
        <f ca="1" t="shared" si="26"/>
        <v>40471.37188634259</v>
      </c>
      <c r="R110" s="171">
        <f ca="1" t="shared" si="27"/>
        <v>40471.37188634259</v>
      </c>
      <c r="S110" s="78"/>
      <c r="T110" s="88"/>
      <c r="U110" s="88"/>
      <c r="V110" s="88"/>
      <c r="W110" s="88"/>
      <c r="X110" s="8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641"/>
      <c r="AP110" s="637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8"/>
        <v/>
      </c>
      <c r="M111" s="179" t="str">
        <f t="shared" si="22"/>
        <v/>
      </c>
      <c r="N111" s="170">
        <f ca="1" t="shared" si="23"/>
        <v>40471.37188634259</v>
      </c>
      <c r="O111" s="171">
        <f ca="1" t="shared" si="24"/>
        <v>40471.37188634259</v>
      </c>
      <c r="P111" s="171">
        <f ca="1" t="shared" si="25"/>
        <v>40471.37188634259</v>
      </c>
      <c r="Q111" s="171">
        <f ca="1" t="shared" si="26"/>
        <v>40471.37188634259</v>
      </c>
      <c r="R111" s="171">
        <f ca="1" t="shared" si="27"/>
        <v>40471.37188634259</v>
      </c>
      <c r="S111" s="78"/>
      <c r="T111" s="88"/>
      <c r="U111" s="88"/>
      <c r="V111" s="88"/>
      <c r="W111" s="88"/>
      <c r="X111" s="8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641"/>
      <c r="AP111" s="637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8"/>
        <v/>
      </c>
      <c r="M112" s="179" t="str">
        <f t="shared" si="22"/>
        <v/>
      </c>
      <c r="N112" s="170">
        <f ca="1" t="shared" si="23"/>
        <v>40471.37188634259</v>
      </c>
      <c r="O112" s="171">
        <f ca="1" t="shared" si="24"/>
        <v>40471.37188634259</v>
      </c>
      <c r="P112" s="171">
        <f ca="1" t="shared" si="25"/>
        <v>40471.37188634259</v>
      </c>
      <c r="Q112" s="171">
        <f ca="1" t="shared" si="26"/>
        <v>40471.37188634259</v>
      </c>
      <c r="R112" s="171">
        <f ca="1" t="shared" si="27"/>
        <v>40471.37188634259</v>
      </c>
      <c r="S112" s="78"/>
      <c r="T112" s="88"/>
      <c r="U112" s="88"/>
      <c r="V112" s="88"/>
      <c r="W112" s="88"/>
      <c r="X112" s="8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641"/>
      <c r="AP112" s="637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8"/>
        <v/>
      </c>
      <c r="M113" s="179" t="str">
        <f t="shared" si="22"/>
        <v/>
      </c>
      <c r="N113" s="170">
        <f ca="1" t="shared" si="23"/>
        <v>40471.37188634259</v>
      </c>
      <c r="O113" s="171">
        <f ca="1" t="shared" si="24"/>
        <v>40471.37188634259</v>
      </c>
      <c r="P113" s="171">
        <f ca="1" t="shared" si="25"/>
        <v>40471.37188634259</v>
      </c>
      <c r="Q113" s="171">
        <f ca="1" t="shared" si="26"/>
        <v>40471.37188634259</v>
      </c>
      <c r="R113" s="171">
        <f ca="1" t="shared" si="27"/>
        <v>40471.37188634259</v>
      </c>
      <c r="S113" s="78"/>
      <c r="T113" s="88"/>
      <c r="U113" s="88"/>
      <c r="V113" s="88"/>
      <c r="W113" s="88"/>
      <c r="X113" s="8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641"/>
      <c r="AP113" s="637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8"/>
        <v/>
      </c>
      <c r="M114" s="179" t="str">
        <f t="shared" si="22"/>
        <v/>
      </c>
      <c r="N114" s="170">
        <f ca="1" t="shared" si="23"/>
        <v>40471.37188634259</v>
      </c>
      <c r="O114" s="171">
        <f ca="1" t="shared" si="24"/>
        <v>40471.37188634259</v>
      </c>
      <c r="P114" s="171">
        <f ca="1" t="shared" si="25"/>
        <v>40471.37188634259</v>
      </c>
      <c r="Q114" s="171">
        <f ca="1" t="shared" si="26"/>
        <v>40471.37188634259</v>
      </c>
      <c r="R114" s="171">
        <f ca="1" t="shared" si="27"/>
        <v>40471.37188634259</v>
      </c>
      <c r="S114" s="78"/>
      <c r="T114" s="88"/>
      <c r="U114" s="88"/>
      <c r="V114" s="88"/>
      <c r="W114" s="88"/>
      <c r="X114" s="8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641"/>
      <c r="AP114" s="637"/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8"/>
        <v/>
      </c>
      <c r="M115" s="179" t="str">
        <f t="shared" si="22"/>
        <v/>
      </c>
      <c r="N115" s="170">
        <f ca="1" t="shared" si="23"/>
        <v>40471.37188634259</v>
      </c>
      <c r="O115" s="171">
        <f ca="1" t="shared" si="24"/>
        <v>40471.37188634259</v>
      </c>
      <c r="P115" s="171">
        <f ca="1" t="shared" si="25"/>
        <v>40471.37188634259</v>
      </c>
      <c r="Q115" s="171">
        <f ca="1" t="shared" si="26"/>
        <v>40471.37188634259</v>
      </c>
      <c r="R115" s="171">
        <f ca="1" t="shared" si="27"/>
        <v>40471.37188634259</v>
      </c>
      <c r="S115" s="78"/>
      <c r="T115" s="88"/>
      <c r="U115" s="88"/>
      <c r="V115" s="88"/>
      <c r="W115" s="88"/>
      <c r="X115" s="8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641"/>
      <c r="AP115" s="637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8"/>
        <v/>
      </c>
      <c r="M116" s="179" t="str">
        <f t="shared" si="22"/>
        <v/>
      </c>
      <c r="N116" s="170">
        <f ca="1" t="shared" si="23"/>
        <v>40471.37188634259</v>
      </c>
      <c r="O116" s="171">
        <f ca="1" t="shared" si="24"/>
        <v>40471.37188634259</v>
      </c>
      <c r="P116" s="171">
        <f ca="1" t="shared" si="25"/>
        <v>40471.37188634259</v>
      </c>
      <c r="Q116" s="171">
        <f ca="1" t="shared" si="26"/>
        <v>40471.37188634259</v>
      </c>
      <c r="R116" s="171">
        <f ca="1" t="shared" si="27"/>
        <v>40471.37188634259</v>
      </c>
      <c r="S116" s="78"/>
      <c r="T116" s="88"/>
      <c r="U116" s="88"/>
      <c r="V116" s="88"/>
      <c r="W116" s="88"/>
      <c r="X116" s="8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641"/>
      <c r="AP116" s="637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8"/>
        <v/>
      </c>
      <c r="M117" s="179" t="str">
        <f t="shared" si="22"/>
        <v/>
      </c>
      <c r="N117" s="170">
        <f ca="1" t="shared" si="23"/>
        <v>40471.37188634259</v>
      </c>
      <c r="O117" s="171">
        <f ca="1" t="shared" si="24"/>
        <v>40471.37188634259</v>
      </c>
      <c r="P117" s="171">
        <f ca="1" t="shared" si="25"/>
        <v>40471.37188634259</v>
      </c>
      <c r="Q117" s="171">
        <f ca="1" t="shared" si="26"/>
        <v>40471.37188634259</v>
      </c>
      <c r="R117" s="171">
        <f ca="1" t="shared" si="27"/>
        <v>40471.37188634259</v>
      </c>
      <c r="S117" s="78"/>
      <c r="T117" s="88"/>
      <c r="U117" s="88"/>
      <c r="V117" s="88"/>
      <c r="W117" s="88"/>
      <c r="X117" s="8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641"/>
      <c r="AP117" s="637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8"/>
        <v/>
      </c>
      <c r="M118" s="179" t="str">
        <f t="shared" si="22"/>
        <v/>
      </c>
      <c r="N118" s="170">
        <f ca="1" t="shared" si="23"/>
        <v>40471.37188634259</v>
      </c>
      <c r="O118" s="171">
        <f ca="1" t="shared" si="24"/>
        <v>40471.37188634259</v>
      </c>
      <c r="P118" s="171">
        <f ca="1" t="shared" si="25"/>
        <v>40471.37188634259</v>
      </c>
      <c r="Q118" s="171">
        <f ca="1" t="shared" si="26"/>
        <v>40471.37188634259</v>
      </c>
      <c r="R118" s="171">
        <f ca="1" t="shared" si="27"/>
        <v>40471.37188634259</v>
      </c>
      <c r="S118" s="78"/>
      <c r="T118" s="88"/>
      <c r="U118" s="88"/>
      <c r="V118" s="88"/>
      <c r="W118" s="88"/>
      <c r="X118" s="8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641"/>
      <c r="AP118" s="637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8"/>
        <v/>
      </c>
      <c r="M119" s="179" t="str">
        <f t="shared" si="22"/>
        <v/>
      </c>
      <c r="N119" s="170">
        <f ca="1" t="shared" si="23"/>
        <v>40471.37188634259</v>
      </c>
      <c r="O119" s="171">
        <f ca="1" t="shared" si="24"/>
        <v>40471.37188634259</v>
      </c>
      <c r="P119" s="171">
        <f ca="1" t="shared" si="25"/>
        <v>40471.37188634259</v>
      </c>
      <c r="Q119" s="171">
        <f ca="1" t="shared" si="26"/>
        <v>40471.37188634259</v>
      </c>
      <c r="R119" s="171">
        <f ca="1" t="shared" si="27"/>
        <v>40471.37188634259</v>
      </c>
      <c r="S119" s="78"/>
      <c r="T119" s="88"/>
      <c r="U119" s="88"/>
      <c r="V119" s="88"/>
      <c r="W119" s="88"/>
      <c r="X119" s="8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641"/>
      <c r="AP119" s="637"/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8"/>
        <v/>
      </c>
      <c r="M120" s="179" t="str">
        <f t="shared" si="22"/>
        <v/>
      </c>
      <c r="N120" s="170">
        <f ca="1" t="shared" si="23"/>
        <v>40471.37188634259</v>
      </c>
      <c r="O120" s="171">
        <f ca="1" t="shared" si="24"/>
        <v>40471.37188634259</v>
      </c>
      <c r="P120" s="171">
        <f ca="1" t="shared" si="25"/>
        <v>40471.37188634259</v>
      </c>
      <c r="Q120" s="171">
        <f ca="1" t="shared" si="26"/>
        <v>40471.37188634259</v>
      </c>
      <c r="R120" s="171">
        <f ca="1" t="shared" si="27"/>
        <v>40471.37188634259</v>
      </c>
      <c r="S120" s="78"/>
      <c r="T120" s="88"/>
      <c r="U120" s="88"/>
      <c r="V120" s="88"/>
      <c r="W120" s="88"/>
      <c r="X120" s="8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641"/>
      <c r="AP120" s="637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8"/>
        <v/>
      </c>
      <c r="M121" s="179" t="str">
        <f t="shared" si="22"/>
        <v/>
      </c>
      <c r="N121" s="170">
        <f ca="1" t="shared" si="23"/>
        <v>40471.37188634259</v>
      </c>
      <c r="O121" s="171">
        <f ca="1" t="shared" si="24"/>
        <v>40471.37188634259</v>
      </c>
      <c r="P121" s="171">
        <f ca="1" t="shared" si="25"/>
        <v>40471.37188634259</v>
      </c>
      <c r="Q121" s="171">
        <f ca="1" t="shared" si="26"/>
        <v>40471.37188634259</v>
      </c>
      <c r="R121" s="171">
        <f ca="1" t="shared" si="27"/>
        <v>40471.37188634259</v>
      </c>
      <c r="S121" s="78"/>
      <c r="T121" s="88"/>
      <c r="U121" s="88"/>
      <c r="V121" s="88"/>
      <c r="W121" s="88"/>
      <c r="X121" s="8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641"/>
      <c r="AP121" s="637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8"/>
        <v/>
      </c>
      <c r="M122" s="179" t="str">
        <f t="shared" si="22"/>
        <v/>
      </c>
      <c r="N122" s="170">
        <f ca="1" t="shared" si="23"/>
        <v>40471.37188634259</v>
      </c>
      <c r="O122" s="171">
        <f ca="1" t="shared" si="24"/>
        <v>40471.37188634259</v>
      </c>
      <c r="P122" s="171">
        <f ca="1" t="shared" si="25"/>
        <v>40471.37188634259</v>
      </c>
      <c r="Q122" s="171">
        <f ca="1" t="shared" si="26"/>
        <v>40471.37188634259</v>
      </c>
      <c r="R122" s="171">
        <f ca="1" t="shared" si="27"/>
        <v>40471.37188634259</v>
      </c>
      <c r="S122" s="78"/>
      <c r="T122" s="88"/>
      <c r="U122" s="88"/>
      <c r="V122" s="88"/>
      <c r="W122" s="88"/>
      <c r="X122" s="8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641"/>
      <c r="AP122" s="637"/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8"/>
        <v/>
      </c>
      <c r="M123" s="179" t="str">
        <f t="shared" si="22"/>
        <v/>
      </c>
      <c r="N123" s="170">
        <f ca="1" t="shared" si="23"/>
        <v>40471.37188634259</v>
      </c>
      <c r="O123" s="171">
        <f ca="1" t="shared" si="24"/>
        <v>40471.37188634259</v>
      </c>
      <c r="P123" s="171">
        <f ca="1" t="shared" si="25"/>
        <v>40471.37188634259</v>
      </c>
      <c r="Q123" s="171">
        <f ca="1" t="shared" si="26"/>
        <v>40471.37188634259</v>
      </c>
      <c r="R123" s="171">
        <f ca="1" t="shared" si="27"/>
        <v>40471.37188634259</v>
      </c>
      <c r="S123" s="78"/>
      <c r="T123" s="88"/>
      <c r="U123" s="88"/>
      <c r="V123" s="88"/>
      <c r="W123" s="88"/>
      <c r="X123" s="8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641"/>
      <c r="AP123" s="637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8"/>
        <v/>
      </c>
      <c r="M124" s="179" t="str">
        <f t="shared" si="22"/>
        <v/>
      </c>
      <c r="N124" s="170">
        <f ca="1" t="shared" si="23"/>
        <v>40471.37188634259</v>
      </c>
      <c r="O124" s="171">
        <f ca="1" t="shared" si="24"/>
        <v>40471.37188634259</v>
      </c>
      <c r="P124" s="171">
        <f ca="1" t="shared" si="25"/>
        <v>40471.37188634259</v>
      </c>
      <c r="Q124" s="171">
        <f ca="1" t="shared" si="26"/>
        <v>40471.37188634259</v>
      </c>
      <c r="R124" s="171">
        <f ca="1" t="shared" si="27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41"/>
      <c r="AP124" s="637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8"/>
        <v/>
      </c>
      <c r="M125" s="179" t="str">
        <f t="shared" si="22"/>
        <v/>
      </c>
      <c r="N125" s="170">
        <f ca="1" t="shared" si="23"/>
        <v>40471.37188634259</v>
      </c>
      <c r="O125" s="171">
        <f ca="1" t="shared" si="24"/>
        <v>40471.37188634259</v>
      </c>
      <c r="P125" s="171">
        <f ca="1" t="shared" si="25"/>
        <v>40471.37188634259</v>
      </c>
      <c r="Q125" s="171">
        <f ca="1" t="shared" si="26"/>
        <v>40471.37188634259</v>
      </c>
      <c r="R125" s="171">
        <f ca="1" t="shared" si="27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8"/>
        <v/>
      </c>
      <c r="M126" s="179" t="str">
        <f t="shared" si="22"/>
        <v/>
      </c>
      <c r="N126" s="170">
        <f ca="1" t="shared" si="23"/>
        <v>40471.37188634259</v>
      </c>
      <c r="O126" s="171">
        <f ca="1" t="shared" si="24"/>
        <v>40471.37188634259</v>
      </c>
      <c r="P126" s="171">
        <f ca="1" t="shared" si="25"/>
        <v>40471.37188634259</v>
      </c>
      <c r="Q126" s="171">
        <f ca="1" t="shared" si="26"/>
        <v>40471.37188634259</v>
      </c>
      <c r="R126" s="171">
        <f ca="1" t="shared" si="27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8"/>
        <v/>
      </c>
      <c r="M127" s="179" t="str">
        <f t="shared" si="22"/>
        <v/>
      </c>
      <c r="N127" s="170">
        <f ca="1" t="shared" si="23"/>
        <v>40471.37188634259</v>
      </c>
      <c r="O127" s="171">
        <f ca="1" t="shared" si="24"/>
        <v>40471.37188634259</v>
      </c>
      <c r="P127" s="171">
        <f ca="1" t="shared" si="25"/>
        <v>40471.37188634259</v>
      </c>
      <c r="Q127" s="171">
        <f ca="1" t="shared" si="26"/>
        <v>40471.37188634259</v>
      </c>
      <c r="R127" s="171">
        <f ca="1" t="shared" si="27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8"/>
        <v/>
      </c>
      <c r="M128" s="179" t="str">
        <f t="shared" si="22"/>
        <v/>
      </c>
      <c r="N128" s="170">
        <f ca="1" t="shared" si="23"/>
        <v>40471.37188634259</v>
      </c>
      <c r="O128" s="171">
        <f ca="1" t="shared" si="24"/>
        <v>40471.37188634259</v>
      </c>
      <c r="P128" s="171">
        <f ca="1" t="shared" si="25"/>
        <v>40471.37188634259</v>
      </c>
      <c r="Q128" s="171">
        <f ca="1" t="shared" si="26"/>
        <v>40471.37188634259</v>
      </c>
      <c r="R128" s="171">
        <f ca="1" t="shared" si="27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8"/>
        <v/>
      </c>
      <c r="M129" s="179" t="str">
        <f t="shared" si="22"/>
        <v/>
      </c>
      <c r="N129" s="170">
        <f ca="1" t="shared" si="23"/>
        <v>40471.37188634259</v>
      </c>
      <c r="O129" s="171">
        <f ca="1" t="shared" si="24"/>
        <v>40471.37188634259</v>
      </c>
      <c r="P129" s="171">
        <f ca="1" t="shared" si="25"/>
        <v>40471.37188634259</v>
      </c>
      <c r="Q129" s="171">
        <f ca="1" t="shared" si="26"/>
        <v>40471.37188634259</v>
      </c>
      <c r="R129" s="171">
        <f ca="1" t="shared" si="27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8"/>
        <v/>
      </c>
      <c r="M130" s="179" t="str">
        <f t="shared" si="22"/>
        <v/>
      </c>
      <c r="N130" s="170">
        <f ca="1" t="shared" si="23"/>
        <v>40471.37188634259</v>
      </c>
      <c r="O130" s="171">
        <f ca="1" t="shared" si="24"/>
        <v>40471.37188634259</v>
      </c>
      <c r="P130" s="171">
        <f ca="1" t="shared" si="25"/>
        <v>40471.37188634259</v>
      </c>
      <c r="Q130" s="171">
        <f ca="1" t="shared" si="26"/>
        <v>40471.37188634259</v>
      </c>
      <c r="R130" s="171">
        <f ca="1" t="shared" si="27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8"/>
        <v/>
      </c>
      <c r="M131" s="179" t="str">
        <f t="shared" si="22"/>
        <v/>
      </c>
      <c r="N131" s="170">
        <f ca="1" t="shared" si="23"/>
        <v>40471.37188634259</v>
      </c>
      <c r="O131" s="171">
        <f ca="1" t="shared" si="24"/>
        <v>40471.37188634259</v>
      </c>
      <c r="P131" s="171">
        <f ca="1" t="shared" si="25"/>
        <v>40471.37188634259</v>
      </c>
      <c r="Q131" s="171">
        <f ca="1" t="shared" si="26"/>
        <v>40471.37188634259</v>
      </c>
      <c r="R131" s="171">
        <f ca="1" t="shared" si="27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8"/>
        <v/>
      </c>
      <c r="M132" s="179" t="str">
        <f t="shared" si="22"/>
        <v/>
      </c>
      <c r="N132" s="170">
        <f ca="1" t="shared" si="23"/>
        <v>40471.37188634259</v>
      </c>
      <c r="O132" s="171">
        <f ca="1" t="shared" si="24"/>
        <v>40471.37188634259</v>
      </c>
      <c r="P132" s="171">
        <f ca="1" t="shared" si="25"/>
        <v>40471.37188634259</v>
      </c>
      <c r="Q132" s="171">
        <f ca="1" t="shared" si="26"/>
        <v>40471.37188634259</v>
      </c>
      <c r="R132" s="171">
        <f ca="1" t="shared" si="27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8"/>
        <v/>
      </c>
      <c r="M133" s="179" t="str">
        <f t="shared" si="22"/>
        <v/>
      </c>
      <c r="N133" s="170">
        <f ca="1" t="shared" si="23"/>
        <v>40471.37188634259</v>
      </c>
      <c r="O133" s="171">
        <f ca="1" t="shared" si="24"/>
        <v>40471.37188634259</v>
      </c>
      <c r="P133" s="171">
        <f ca="1" t="shared" si="25"/>
        <v>40471.37188634259</v>
      </c>
      <c r="Q133" s="171">
        <f ca="1" t="shared" si="26"/>
        <v>40471.37188634259</v>
      </c>
      <c r="R133" s="171">
        <f ca="1" t="shared" si="27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8"/>
        <v/>
      </c>
      <c r="M134" s="179" t="str">
        <f t="shared" si="22"/>
        <v/>
      </c>
      <c r="N134" s="170">
        <f ca="1" t="shared" si="23"/>
        <v>40471.37188634259</v>
      </c>
      <c r="O134" s="171">
        <f ca="1" t="shared" si="24"/>
        <v>40471.37188634259</v>
      </c>
      <c r="P134" s="171">
        <f ca="1" t="shared" si="25"/>
        <v>40471.37188634259</v>
      </c>
      <c r="Q134" s="171">
        <f ca="1" t="shared" si="26"/>
        <v>40471.37188634259</v>
      </c>
      <c r="R134" s="171">
        <f ca="1" t="shared" si="27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8"/>
        <v/>
      </c>
      <c r="M135" s="179" t="str">
        <f t="shared" si="22"/>
        <v/>
      </c>
      <c r="N135" s="170">
        <f ca="1" t="shared" si="23"/>
        <v>40471.37188634259</v>
      </c>
      <c r="O135" s="171">
        <f ca="1" t="shared" si="24"/>
        <v>40471.37188634259</v>
      </c>
      <c r="P135" s="171">
        <f ca="1" t="shared" si="25"/>
        <v>40471.37188634259</v>
      </c>
      <c r="Q135" s="171">
        <f ca="1" t="shared" si="26"/>
        <v>40471.37188634259</v>
      </c>
      <c r="R135" s="171">
        <f ca="1" t="shared" si="27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8"/>
        <v/>
      </c>
      <c r="M136" s="179" t="str">
        <f t="shared" si="22"/>
        <v/>
      </c>
      <c r="N136" s="170">
        <f ca="1" t="shared" si="23"/>
        <v>40471.37188634259</v>
      </c>
      <c r="O136" s="171">
        <f ca="1" t="shared" si="24"/>
        <v>40471.37188634259</v>
      </c>
      <c r="P136" s="171">
        <f ca="1" t="shared" si="25"/>
        <v>40471.37188634259</v>
      </c>
      <c r="Q136" s="171">
        <f ca="1" t="shared" si="26"/>
        <v>40471.37188634259</v>
      </c>
      <c r="R136" s="171">
        <f ca="1" t="shared" si="27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8"/>
        <v/>
      </c>
      <c r="M137" s="179" t="str">
        <f t="shared" si="22"/>
        <v/>
      </c>
      <c r="N137" s="170">
        <f ca="1" t="shared" si="23"/>
        <v>40471.37188634259</v>
      </c>
      <c r="O137" s="171">
        <f ca="1" t="shared" si="24"/>
        <v>40471.37188634259</v>
      </c>
      <c r="P137" s="171">
        <f ca="1" t="shared" si="25"/>
        <v>40471.37188634259</v>
      </c>
      <c r="Q137" s="171">
        <f ca="1" t="shared" si="26"/>
        <v>40471.37188634259</v>
      </c>
      <c r="R137" s="171">
        <f ca="1" t="shared" si="27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8"/>
        <v/>
      </c>
      <c r="M138" s="179" t="str">
        <f aca="true" t="shared" si="29" ref="M138:M152">IF(F138="","",+L138+(F138*7/5))</f>
        <v/>
      </c>
      <c r="N138" s="170">
        <f aca="true" t="shared" si="30" ref="N138:N152">IF(K138="",NOW(),K138)</f>
        <v>40471.37188634259</v>
      </c>
      <c r="O138" s="171">
        <f aca="true" t="shared" si="31" ref="O138:O152">IF(G138="",NOW(),VLOOKUP(G138,$A$10:$M$152,13))</f>
        <v>40471.37188634259</v>
      </c>
      <c r="P138" s="171">
        <f aca="true" t="shared" si="32" ref="P138:P152">IF(H138="",NOW(),VLOOKUP(H138,$A$10:$M$152,13))</f>
        <v>40471.37188634259</v>
      </c>
      <c r="Q138" s="171">
        <f aca="true" t="shared" si="33" ref="Q138:Q152">IF(I138="",NOW(),VLOOKUP(I138,$A$10:$M$152,13))</f>
        <v>40471.37188634259</v>
      </c>
      <c r="R138" s="171">
        <f aca="true" t="shared" si="34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5" ref="L139:L152">IF(F139="","",IF(K139="",MAX(N139:R139),K139))</f>
        <v/>
      </c>
      <c r="M139" s="179" t="str">
        <f t="shared" si="29"/>
        <v/>
      </c>
      <c r="N139" s="170">
        <f ca="1" t="shared" si="30"/>
        <v>40471.37188634259</v>
      </c>
      <c r="O139" s="171">
        <f ca="1" t="shared" si="31"/>
        <v>40471.37188634259</v>
      </c>
      <c r="P139" s="171">
        <f ca="1" t="shared" si="32"/>
        <v>40471.37188634259</v>
      </c>
      <c r="Q139" s="171">
        <f ca="1" t="shared" si="33"/>
        <v>40471.37188634259</v>
      </c>
      <c r="R139" s="171">
        <f ca="1" t="shared" si="34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5"/>
        <v/>
      </c>
      <c r="M140" s="179" t="str">
        <f t="shared" si="29"/>
        <v/>
      </c>
      <c r="N140" s="170">
        <f ca="1" t="shared" si="30"/>
        <v>40471.37188634259</v>
      </c>
      <c r="O140" s="171">
        <f ca="1" t="shared" si="31"/>
        <v>40471.37188634259</v>
      </c>
      <c r="P140" s="171">
        <f ca="1" t="shared" si="32"/>
        <v>40471.37188634259</v>
      </c>
      <c r="Q140" s="171">
        <f ca="1" t="shared" si="33"/>
        <v>40471.37188634259</v>
      </c>
      <c r="R140" s="171">
        <f ca="1" t="shared" si="34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5"/>
        <v/>
      </c>
      <c r="M141" s="179" t="str">
        <f t="shared" si="29"/>
        <v/>
      </c>
      <c r="N141" s="170">
        <f ca="1" t="shared" si="30"/>
        <v>40471.37188634259</v>
      </c>
      <c r="O141" s="171">
        <f ca="1" t="shared" si="31"/>
        <v>40471.37188634259</v>
      </c>
      <c r="P141" s="171">
        <f ca="1" t="shared" si="32"/>
        <v>40471.37188634259</v>
      </c>
      <c r="Q141" s="171">
        <f ca="1" t="shared" si="33"/>
        <v>40471.37188634259</v>
      </c>
      <c r="R141" s="171">
        <f ca="1" t="shared" si="34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5"/>
        <v/>
      </c>
      <c r="M142" s="179" t="str">
        <f t="shared" si="29"/>
        <v/>
      </c>
      <c r="N142" s="170">
        <f ca="1" t="shared" si="30"/>
        <v>40471.37188634259</v>
      </c>
      <c r="O142" s="171">
        <f ca="1" t="shared" si="31"/>
        <v>40471.37188634259</v>
      </c>
      <c r="P142" s="171">
        <f ca="1" t="shared" si="32"/>
        <v>40471.37188634259</v>
      </c>
      <c r="Q142" s="171">
        <f ca="1" t="shared" si="33"/>
        <v>40471.37188634259</v>
      </c>
      <c r="R142" s="171">
        <f ca="1" t="shared" si="34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5"/>
        <v/>
      </c>
      <c r="M143" s="179" t="str">
        <f t="shared" si="29"/>
        <v/>
      </c>
      <c r="N143" s="170">
        <f ca="1" t="shared" si="30"/>
        <v>40471.37188634259</v>
      </c>
      <c r="O143" s="171">
        <f ca="1" t="shared" si="31"/>
        <v>40471.37188634259</v>
      </c>
      <c r="P143" s="171">
        <f ca="1" t="shared" si="32"/>
        <v>40471.37188634259</v>
      </c>
      <c r="Q143" s="171">
        <f ca="1" t="shared" si="33"/>
        <v>40471.37188634259</v>
      </c>
      <c r="R143" s="171">
        <f ca="1" t="shared" si="34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5"/>
        <v/>
      </c>
      <c r="M144" s="179" t="str">
        <f t="shared" si="29"/>
        <v/>
      </c>
      <c r="N144" s="170">
        <f ca="1" t="shared" si="30"/>
        <v>40471.37188634259</v>
      </c>
      <c r="O144" s="171">
        <f ca="1" t="shared" si="31"/>
        <v>40471.37188634259</v>
      </c>
      <c r="P144" s="171">
        <f ca="1" t="shared" si="32"/>
        <v>40471.37188634259</v>
      </c>
      <c r="Q144" s="171">
        <f ca="1" t="shared" si="33"/>
        <v>40471.37188634259</v>
      </c>
      <c r="R144" s="171">
        <f ca="1" t="shared" si="34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5"/>
        <v/>
      </c>
      <c r="M145" s="179" t="str">
        <f t="shared" si="29"/>
        <v/>
      </c>
      <c r="N145" s="170">
        <f ca="1" t="shared" si="30"/>
        <v>40471.37188634259</v>
      </c>
      <c r="O145" s="171">
        <f ca="1" t="shared" si="31"/>
        <v>40471.37188634259</v>
      </c>
      <c r="P145" s="171">
        <f ca="1" t="shared" si="32"/>
        <v>40471.37188634259</v>
      </c>
      <c r="Q145" s="171">
        <f ca="1" t="shared" si="33"/>
        <v>40471.37188634259</v>
      </c>
      <c r="R145" s="171">
        <f ca="1" t="shared" si="34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5"/>
        <v/>
      </c>
      <c r="M146" s="179" t="str">
        <f t="shared" si="29"/>
        <v/>
      </c>
      <c r="N146" s="170">
        <f ca="1" t="shared" si="30"/>
        <v>40471.37188634259</v>
      </c>
      <c r="O146" s="171">
        <f ca="1" t="shared" si="31"/>
        <v>40471.37188634259</v>
      </c>
      <c r="P146" s="171">
        <f ca="1" t="shared" si="32"/>
        <v>40471.37188634259</v>
      </c>
      <c r="Q146" s="171">
        <f ca="1" t="shared" si="33"/>
        <v>40471.37188634259</v>
      </c>
      <c r="R146" s="171">
        <f ca="1" t="shared" si="34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5"/>
        <v/>
      </c>
      <c r="M147" s="179" t="str">
        <f t="shared" si="29"/>
        <v/>
      </c>
      <c r="N147" s="170">
        <f ca="1" t="shared" si="30"/>
        <v>40471.37188634259</v>
      </c>
      <c r="O147" s="171">
        <f ca="1" t="shared" si="31"/>
        <v>40471.37188634259</v>
      </c>
      <c r="P147" s="171">
        <f ca="1" t="shared" si="32"/>
        <v>40471.37188634259</v>
      </c>
      <c r="Q147" s="171">
        <f ca="1" t="shared" si="33"/>
        <v>40471.37188634259</v>
      </c>
      <c r="R147" s="171">
        <f ca="1" t="shared" si="34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5"/>
        <v/>
      </c>
      <c r="M148" s="179" t="str">
        <f t="shared" si="29"/>
        <v/>
      </c>
      <c r="N148" s="170">
        <f ca="1" t="shared" si="30"/>
        <v>40471.37188634259</v>
      </c>
      <c r="O148" s="171">
        <f ca="1" t="shared" si="31"/>
        <v>40471.37188634259</v>
      </c>
      <c r="P148" s="171">
        <f ca="1" t="shared" si="32"/>
        <v>40471.37188634259</v>
      </c>
      <c r="Q148" s="171">
        <f ca="1" t="shared" si="33"/>
        <v>40471.37188634259</v>
      </c>
      <c r="R148" s="171">
        <f ca="1" t="shared" si="34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5"/>
        <v/>
      </c>
      <c r="M149" s="179" t="str">
        <f t="shared" si="29"/>
        <v/>
      </c>
      <c r="N149" s="170">
        <f ca="1" t="shared" si="30"/>
        <v>40471.37188634259</v>
      </c>
      <c r="O149" s="171">
        <f ca="1" t="shared" si="31"/>
        <v>40471.37188634259</v>
      </c>
      <c r="P149" s="171">
        <f ca="1" t="shared" si="32"/>
        <v>40471.37188634259</v>
      </c>
      <c r="Q149" s="171">
        <f ca="1" t="shared" si="33"/>
        <v>40471.37188634259</v>
      </c>
      <c r="R149" s="171">
        <f ca="1" t="shared" si="34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5"/>
        <v/>
      </c>
      <c r="M150" s="179" t="str">
        <f t="shared" si="29"/>
        <v/>
      </c>
      <c r="N150" s="170">
        <f ca="1" t="shared" si="30"/>
        <v>40471.37188634259</v>
      </c>
      <c r="O150" s="171">
        <f ca="1" t="shared" si="31"/>
        <v>40471.37188634259</v>
      </c>
      <c r="P150" s="171">
        <f ca="1" t="shared" si="32"/>
        <v>40471.37188634259</v>
      </c>
      <c r="Q150" s="171">
        <f ca="1" t="shared" si="33"/>
        <v>40471.37188634259</v>
      </c>
      <c r="R150" s="171">
        <f ca="1" t="shared" si="34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5"/>
        <v/>
      </c>
      <c r="M151" s="179" t="str">
        <f t="shared" si="29"/>
        <v/>
      </c>
      <c r="N151" s="170">
        <f ca="1" t="shared" si="30"/>
        <v>40471.37188634259</v>
      </c>
      <c r="O151" s="171">
        <f ca="1" t="shared" si="31"/>
        <v>40471.37188634259</v>
      </c>
      <c r="P151" s="171">
        <f ca="1" t="shared" si="32"/>
        <v>40471.37188634259</v>
      </c>
      <c r="Q151" s="171">
        <f ca="1" t="shared" si="33"/>
        <v>40471.37188634259</v>
      </c>
      <c r="R151" s="171">
        <f ca="1" t="shared" si="34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2.75" thickBot="1">
      <c r="F152" s="128"/>
      <c r="G152" s="140"/>
      <c r="H152" s="140"/>
      <c r="I152" s="140"/>
      <c r="J152" s="140"/>
      <c r="K152" s="121"/>
      <c r="L152" s="178" t="str">
        <f t="shared" si="35"/>
        <v/>
      </c>
      <c r="M152" s="179" t="str">
        <f t="shared" si="29"/>
        <v/>
      </c>
      <c r="N152" s="170">
        <f ca="1" t="shared" si="30"/>
        <v>40471.37188634259</v>
      </c>
      <c r="O152" s="171">
        <f ca="1" t="shared" si="31"/>
        <v>40471.37188634259</v>
      </c>
      <c r="P152" s="171">
        <f ca="1" t="shared" si="32"/>
        <v>40471.37188634259</v>
      </c>
      <c r="Q152" s="171">
        <f ca="1" t="shared" si="33"/>
        <v>40471.37188634259</v>
      </c>
      <c r="R152" s="171">
        <f ca="1" t="shared" si="34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6" ref="T154:AL154">SUM(T10:T153)</f>
        <v>0</v>
      </c>
      <c r="U154" s="93">
        <f t="shared" si="36"/>
        <v>0</v>
      </c>
      <c r="V154" s="93">
        <f t="shared" si="36"/>
        <v>0</v>
      </c>
      <c r="W154" s="93">
        <f t="shared" si="36"/>
        <v>0</v>
      </c>
      <c r="X154" s="93">
        <f t="shared" si="36"/>
        <v>0</v>
      </c>
      <c r="Y154" s="94">
        <f t="shared" si="36"/>
        <v>43.84</v>
      </c>
      <c r="Z154" s="94">
        <f t="shared" si="36"/>
        <v>154</v>
      </c>
      <c r="AA154" s="94">
        <f t="shared" si="36"/>
        <v>0</v>
      </c>
      <c r="AB154" s="94">
        <f t="shared" si="36"/>
        <v>0</v>
      </c>
      <c r="AC154" s="94">
        <f t="shared" si="36"/>
        <v>0</v>
      </c>
      <c r="AD154" s="94">
        <f t="shared" si="36"/>
        <v>0</v>
      </c>
      <c r="AE154" s="94">
        <f t="shared" si="36"/>
        <v>42</v>
      </c>
      <c r="AF154" s="94">
        <f t="shared" si="36"/>
        <v>3</v>
      </c>
      <c r="AG154" s="94">
        <f t="shared" si="36"/>
        <v>0</v>
      </c>
      <c r="AH154" s="94">
        <f t="shared" si="36"/>
        <v>0</v>
      </c>
      <c r="AI154" s="94">
        <f t="shared" si="36"/>
        <v>0</v>
      </c>
      <c r="AJ154" s="94">
        <f t="shared" si="36"/>
        <v>0</v>
      </c>
      <c r="AK154" s="94">
        <f t="shared" si="36"/>
        <v>0</v>
      </c>
      <c r="AL154" s="94">
        <f t="shared" si="36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2.7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32.625582400000006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7" ref="Y156:AL156">(+Y154*Y9)/1000</f>
        <v>7.7535424000000015</v>
      </c>
      <c r="Z156" s="165">
        <f t="shared" si="37"/>
        <v>18.26748</v>
      </c>
      <c r="AA156" s="165">
        <f t="shared" si="37"/>
        <v>0</v>
      </c>
      <c r="AB156" s="165">
        <f t="shared" si="37"/>
        <v>0</v>
      </c>
      <c r="AC156" s="165">
        <f t="shared" si="37"/>
        <v>0</v>
      </c>
      <c r="AD156" s="165">
        <f t="shared" si="37"/>
        <v>0</v>
      </c>
      <c r="AE156" s="165">
        <f t="shared" si="37"/>
        <v>6.33738</v>
      </c>
      <c r="AF156" s="165">
        <f t="shared" si="37"/>
        <v>0.26718000000000003</v>
      </c>
      <c r="AG156" s="165">
        <f t="shared" si="37"/>
        <v>0</v>
      </c>
      <c r="AH156" s="165">
        <f t="shared" si="37"/>
        <v>0</v>
      </c>
      <c r="AI156" s="165">
        <f t="shared" si="37"/>
        <v>0</v>
      </c>
      <c r="AJ156" s="165">
        <f t="shared" si="37"/>
        <v>0</v>
      </c>
      <c r="AK156" s="165">
        <f t="shared" si="37"/>
        <v>0</v>
      </c>
      <c r="AL156" s="165">
        <f t="shared" si="37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6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A157" s="242"/>
      <c r="AB157" s="242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42"/>
      <c r="BB157" s="242"/>
      <c r="BC157" s="242"/>
      <c r="BD157" s="242"/>
    </row>
    <row r="158" spans="3:56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A158" s="247"/>
      <c r="AB158" s="247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47"/>
      <c r="BB158" s="247"/>
      <c r="BC158" s="247"/>
      <c r="BD158" s="247"/>
    </row>
    <row r="159" spans="3:56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A159" s="247"/>
      <c r="AB159" s="247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53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</row>
    <row r="160" spans="3:56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A160" s="247"/>
      <c r="AB160" s="247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53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</row>
    <row r="161" spans="3:56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A161" s="247"/>
      <c r="AB161" s="247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53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</row>
    <row r="162" spans="3:56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A162" s="247"/>
      <c r="AB162" s="247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53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</row>
    <row r="163" spans="3:56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A163" s="247"/>
      <c r="AB163" s="247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53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</row>
    <row r="164" spans="3:56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A164" s="247"/>
      <c r="AB164" s="247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53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</row>
    <row r="165" spans="3:56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A165" s="247"/>
      <c r="AB165" s="247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53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</row>
    <row r="166" spans="3:56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A166" s="247"/>
      <c r="AB166" s="247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53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</row>
    <row r="167" spans="3:56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53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68" r:id="rId2"/>
  <headerFooter alignWithMargins="0">
    <oddFooter>&amp;L&amp;F&amp;C&amp;"Arial,Bold"page &amp;P of &amp;N&amp;R&amp;D    &amp;T</oddFooter>
  </headerFooter>
  <ignoredErrors>
    <ignoredError sqref="AP57 AP39 AP59 AP28:AP29 AP45:AP46 AP31:AP36 AP48:AP50 AP52 AP54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I14">
      <selection activeCell="Y42" sqref="Y42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13.140625" style="0" customWidth="1"/>
    <col min="4" max="4" width="39.421875" style="0" customWidth="1"/>
    <col min="5" max="5" width="14.003906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3.5742187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6.7109375" style="0" customWidth="1"/>
    <col min="42" max="42" width="12.28125" style="0" customWidth="1"/>
    <col min="43" max="53" width="4.140625" style="0" hidden="1" customWidth="1"/>
    <col min="54" max="54" width="5.140625" style="0" hidden="1" customWidth="1"/>
    <col min="55" max="90" width="4.140625" style="0" hidden="1" customWidth="1"/>
    <col min="91" max="91" width="9.140625" style="0" hidden="1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142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 hidden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 hidden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80">
        <v>8</v>
      </c>
      <c r="B17" s="82"/>
      <c r="C17" s="382"/>
      <c r="D17" s="235"/>
      <c r="E17" s="383"/>
      <c r="F17" s="127"/>
      <c r="G17" s="141"/>
      <c r="H17" s="141"/>
      <c r="I17" s="141"/>
      <c r="J17" s="141"/>
      <c r="K17" s="385"/>
      <c r="L17" s="178" t="str">
        <f t="shared" si="6"/>
        <v/>
      </c>
      <c r="M17" s="384" t="str">
        <f t="shared" si="0"/>
        <v/>
      </c>
      <c r="N17" s="170">
        <f ca="1" t="shared" si="1"/>
        <v>40471.37188634259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641"/>
      <c r="AP17" s="646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/>
      <c r="D18" s="235"/>
      <c r="E18" s="357"/>
      <c r="F18" s="127"/>
      <c r="G18" s="141"/>
      <c r="H18" s="141"/>
      <c r="I18" s="141"/>
      <c r="J18" s="141"/>
      <c r="K18" s="121"/>
      <c r="L18" s="178" t="str">
        <f t="shared" si="6"/>
        <v/>
      </c>
      <c r="M18" s="179" t="str">
        <f t="shared" si="0"/>
        <v/>
      </c>
      <c r="N18" s="170">
        <f ca="1" t="shared" si="1"/>
        <v>40471.37188634259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74"/>
      <c r="AN18" s="77"/>
      <c r="AO18" s="641">
        <v>0.5</v>
      </c>
      <c r="AP18" s="647" t="s">
        <v>280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/>
      <c r="E19" s="357"/>
      <c r="F19" s="127"/>
      <c r="G19" s="141"/>
      <c r="H19" s="141"/>
      <c r="I19" s="141"/>
      <c r="J19" s="141"/>
      <c r="K19" s="121"/>
      <c r="L19" s="178" t="str">
        <f t="shared" si="6"/>
        <v/>
      </c>
      <c r="M19" s="179" t="str">
        <f t="shared" si="0"/>
        <v/>
      </c>
      <c r="N19" s="170">
        <f ca="1" t="shared" si="1"/>
        <v>40471.37188634259</v>
      </c>
      <c r="O19" s="171">
        <f ca="1" t="shared" si="2"/>
        <v>40471.37188634259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O19" s="641">
        <v>0.5</v>
      </c>
      <c r="AP19" s="647" t="s">
        <v>280</v>
      </c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/>
      <c r="E20" s="357"/>
      <c r="F20" s="127"/>
      <c r="G20" s="141"/>
      <c r="H20" s="141"/>
      <c r="I20" s="141"/>
      <c r="J20" s="141"/>
      <c r="K20" s="121"/>
      <c r="L20" s="178" t="str">
        <f t="shared" si="6"/>
        <v/>
      </c>
      <c r="M20" s="179" t="str">
        <f t="shared" si="0"/>
        <v/>
      </c>
      <c r="N20" s="170">
        <f ca="1" t="shared" si="1"/>
        <v>40471.37188634259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O20" s="641"/>
      <c r="AP20" s="647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O21" s="641"/>
      <c r="AP21" s="64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>
        <v>40299</v>
      </c>
      <c r="L22" s="178">
        <f t="shared" si="6"/>
        <v>40299</v>
      </c>
      <c r="M22" s="179">
        <f t="shared" si="0"/>
        <v>40343.8</v>
      </c>
      <c r="N22" s="170">
        <f ca="1" t="shared" si="1"/>
        <v>40299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>
        <f>0.62*F22</f>
        <v>19.84</v>
      </c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>
        <v>0.2</v>
      </c>
      <c r="AP22" s="646" t="s">
        <v>199</v>
      </c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13</v>
      </c>
      <c r="H23" s="141"/>
      <c r="I23" s="141"/>
      <c r="J23" s="141"/>
      <c r="K23" s="121"/>
      <c r="L23" s="178">
        <f ca="1" t="shared" si="6"/>
        <v>40471.37188634259</v>
      </c>
      <c r="M23" s="363">
        <f ca="1" t="shared" si="0"/>
        <v>40471.37188634259</v>
      </c>
      <c r="N23" s="170">
        <f ca="1" t="shared" si="1"/>
        <v>40471.37188634259</v>
      </c>
      <c r="O23" s="171">
        <f ca="1" t="shared" si="2"/>
        <v>40343.8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>
        <v>40352</v>
      </c>
      <c r="L25" s="178">
        <f t="shared" si="6"/>
        <v>40352</v>
      </c>
      <c r="M25" s="363">
        <f t="shared" si="0"/>
        <v>40352</v>
      </c>
      <c r="N25" s="170">
        <f ca="1" t="shared" si="1"/>
        <v>40352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>
        <f>'1220  Misc C&amp;S'!AO19</f>
        <v>0.2</v>
      </c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7" t="s">
        <v>280</v>
      </c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/>
      <c r="E27" s="357"/>
      <c r="F27" s="127"/>
      <c r="G27" s="141"/>
      <c r="H27" s="141"/>
      <c r="I27" s="141"/>
      <c r="J27" s="141"/>
      <c r="K27" s="121"/>
      <c r="L27" s="178" t="str">
        <f t="shared" si="6"/>
        <v/>
      </c>
      <c r="M27" s="179" t="str">
        <f t="shared" si="0"/>
        <v/>
      </c>
      <c r="N27" s="170">
        <f ca="1" t="shared" si="1"/>
        <v>40471.37188634259</v>
      </c>
      <c r="O27" s="171">
        <f ca="1" t="shared" si="2"/>
        <v>40471.37188634259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74"/>
      <c r="AN27" s="77"/>
      <c r="AO27" s="641" t="e">
        <f>(Z27*0.5+AE27*0.1)/(Z27+AE27)</f>
        <v>#DIV/0!</v>
      </c>
      <c r="AP27" s="647" t="s">
        <v>280</v>
      </c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7" t="s">
        <v>280</v>
      </c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7" t="s">
        <v>280</v>
      </c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t="shared" si="6"/>
        <v>40401</v>
      </c>
      <c r="M30" s="363">
        <f t="shared" si="0"/>
        <v>40401</v>
      </c>
      <c r="N30" s="170">
        <f ca="1" t="shared" si="1"/>
        <v>40401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>
        <f>'1220  Misc C&amp;S'!AO23</f>
        <v>0</v>
      </c>
      <c r="AP30" s="64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 hidden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 hidden="1">
      <c r="A32" s="80">
        <v>23</v>
      </c>
      <c r="B32" s="82"/>
      <c r="C32" s="238"/>
      <c r="E32" s="357"/>
      <c r="F32" s="127"/>
      <c r="G32" s="141"/>
      <c r="H32" s="141"/>
      <c r="I32" s="141"/>
      <c r="J32" s="141"/>
      <c r="K32" s="121"/>
      <c r="L32" s="178" t="str">
        <f t="shared" si="6"/>
        <v/>
      </c>
      <c r="M32" s="363" t="str">
        <f t="shared" si="0"/>
        <v/>
      </c>
      <c r="N32" s="170">
        <f ca="1" t="shared" si="1"/>
        <v>40471.37188634259</v>
      </c>
      <c r="O32" s="171">
        <f ca="1" t="shared" si="2"/>
        <v>40471.37188634259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41"/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 hidden="1">
      <c r="A33" s="80">
        <v>24</v>
      </c>
      <c r="D33" s="238"/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 hidden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8"/>
      <c r="E36" s="359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6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18">
        <v>28</v>
      </c>
      <c r="B37" s="819"/>
      <c r="C37" s="812"/>
      <c r="D37" s="812"/>
      <c r="E37" s="813"/>
      <c r="F37" s="814"/>
      <c r="G37" s="815"/>
      <c r="H37" s="815"/>
      <c r="I37" s="815"/>
      <c r="J37" s="815"/>
      <c r="K37" s="816"/>
      <c r="L37" s="816"/>
      <c r="M37" s="817"/>
      <c r="N37" s="170">
        <f ca="1" t="shared" si="1"/>
        <v>40471.37188634259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811"/>
      <c r="AA37" s="811"/>
      <c r="AB37" s="811"/>
      <c r="AC37" s="811"/>
      <c r="AD37" s="811"/>
      <c r="AE37" s="811"/>
      <c r="AF37" s="160"/>
      <c r="AG37" s="160"/>
      <c r="AH37" s="160"/>
      <c r="AI37" s="160"/>
      <c r="AJ37" s="160"/>
      <c r="AK37" s="160"/>
      <c r="AL37" s="160"/>
      <c r="AM37" s="74"/>
      <c r="AN37" s="77"/>
      <c r="AO37" s="641"/>
      <c r="AP37" s="647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0">
        <v>29</v>
      </c>
      <c r="B38" s="82"/>
      <c r="C38" s="812" t="s">
        <v>318</v>
      </c>
      <c r="D38" s="820"/>
      <c r="E38" s="357"/>
      <c r="F38" s="814">
        <v>100</v>
      </c>
      <c r="G38" s="815"/>
      <c r="H38" s="815"/>
      <c r="I38" s="815"/>
      <c r="J38" s="815"/>
      <c r="K38" s="816">
        <v>40407</v>
      </c>
      <c r="L38" s="816">
        <f t="shared" si="6"/>
        <v>40407</v>
      </c>
      <c r="M38" s="817">
        <f t="shared" si="0"/>
        <v>40547</v>
      </c>
      <c r="N38" s="170">
        <f ca="1" t="shared" si="1"/>
        <v>40407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811">
        <v>22</v>
      </c>
      <c r="AA38" s="811"/>
      <c r="AB38" s="811"/>
      <c r="AC38" s="811"/>
      <c r="AD38" s="811"/>
      <c r="AE38" s="811">
        <v>5</v>
      </c>
      <c r="AF38" s="160"/>
      <c r="AG38" s="160"/>
      <c r="AH38" s="160"/>
      <c r="AI38" s="160"/>
      <c r="AJ38" s="160"/>
      <c r="AK38" s="160"/>
      <c r="AL38" s="160"/>
      <c r="AM38" s="74"/>
      <c r="AN38" s="77"/>
      <c r="AO38" s="641">
        <f>(Z38*0.5+AE38*0.1)/(Z38+AE38)</f>
        <v>0.42592592592592593</v>
      </c>
      <c r="AP38" s="647" t="s">
        <v>289</v>
      </c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D39" s="238"/>
      <c r="E39" s="357"/>
      <c r="F39" s="127"/>
      <c r="G39" s="141"/>
      <c r="H39" s="141"/>
      <c r="I39" s="141"/>
      <c r="J39" s="141"/>
      <c r="K39" s="121"/>
      <c r="L39" s="178" t="str">
        <f t="shared" si="6"/>
        <v/>
      </c>
      <c r="M39" s="363" t="str">
        <f t="shared" si="0"/>
        <v/>
      </c>
      <c r="N39" s="170">
        <f ca="1" t="shared" si="1"/>
        <v>40471.37188634259</v>
      </c>
      <c r="O39" s="171">
        <f ca="1" t="shared" si="2"/>
        <v>40471.37188634259</v>
      </c>
      <c r="P39" s="171">
        <f ca="1" t="shared" si="3"/>
        <v>40471.37188634259</v>
      </c>
      <c r="Q39" s="171">
        <f ca="1" t="shared" si="4"/>
        <v>40471.37188634259</v>
      </c>
      <c r="R39" s="171">
        <f ca="1" t="shared" si="5"/>
        <v>40471.37188634259</v>
      </c>
      <c r="S39" s="76"/>
      <c r="T39" s="88"/>
      <c r="U39" s="88"/>
      <c r="V39" s="88"/>
      <c r="W39" s="88"/>
      <c r="X39" s="89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74"/>
      <c r="AN39" s="77"/>
      <c r="AO39" s="657"/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3.5" customHeight="1">
      <c r="A40" s="80">
        <v>31</v>
      </c>
      <c r="B40" s="82"/>
      <c r="C40" s="235"/>
      <c r="D40" s="235"/>
      <c r="E40" s="357"/>
      <c r="F40" s="127"/>
      <c r="G40" s="141"/>
      <c r="H40" s="141"/>
      <c r="I40" s="141"/>
      <c r="J40" s="141"/>
      <c r="K40" s="121"/>
      <c r="L40" s="178" t="str">
        <f t="shared" si="6"/>
        <v/>
      </c>
      <c r="M40" s="179" t="str">
        <f t="shared" si="0"/>
        <v/>
      </c>
      <c r="N40" s="170">
        <f ca="1" t="shared" si="1"/>
        <v>40471.37188634259</v>
      </c>
      <c r="O40" s="171">
        <f ca="1" t="shared" si="2"/>
        <v>40471.37188634259</v>
      </c>
      <c r="P40" s="171">
        <f ca="1" t="shared" si="3"/>
        <v>40471.37188634259</v>
      </c>
      <c r="Q40" s="171">
        <f ca="1" t="shared" si="4"/>
        <v>40471.37188634259</v>
      </c>
      <c r="R40" s="171">
        <f ca="1" t="shared" si="5"/>
        <v>40471.37188634259</v>
      </c>
      <c r="S40" s="76"/>
      <c r="T40" s="88"/>
      <c r="U40" s="88"/>
      <c r="V40" s="88"/>
      <c r="W40" s="88"/>
      <c r="X40" s="89"/>
      <c r="Y40" s="811"/>
      <c r="Z40" s="811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74"/>
      <c r="AN40" s="77"/>
      <c r="AO40" s="641"/>
      <c r="AP40" s="646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752" t="s">
        <v>112</v>
      </c>
      <c r="D41" s="238"/>
      <c r="E41" s="359" t="s">
        <v>107</v>
      </c>
      <c r="F41" s="814">
        <v>20</v>
      </c>
      <c r="G41" s="815">
        <v>29</v>
      </c>
      <c r="H41" s="141"/>
      <c r="I41" s="141"/>
      <c r="J41" s="141"/>
      <c r="K41" s="121"/>
      <c r="L41" s="816">
        <f ca="1" t="shared" si="6"/>
        <v>40547</v>
      </c>
      <c r="M41" s="822">
        <f ca="1" t="shared" si="0"/>
        <v>40575</v>
      </c>
      <c r="N41" s="170">
        <f ca="1" t="shared" si="1"/>
        <v>40471.37188634259</v>
      </c>
      <c r="O41" s="171">
        <f ca="1" t="shared" si="2"/>
        <v>40547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811">
        <v>24</v>
      </c>
      <c r="Z41" s="811">
        <v>2</v>
      </c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O41" s="641">
        <v>0.2</v>
      </c>
      <c r="AP41" s="646" t="s">
        <v>280</v>
      </c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235" t="s">
        <v>125</v>
      </c>
      <c r="E42" s="358"/>
      <c r="F42" s="127">
        <v>10</v>
      </c>
      <c r="G42" s="141">
        <v>32</v>
      </c>
      <c r="H42" s="141"/>
      <c r="I42" s="141"/>
      <c r="J42" s="141"/>
      <c r="K42" s="121"/>
      <c r="L42" s="816">
        <f ca="1" t="shared" si="6"/>
        <v>40575</v>
      </c>
      <c r="M42" s="817">
        <f aca="true" t="shared" si="7" ref="M42:M73">IF(F42="","",+L42+(F42*7/5))</f>
        <v>40589</v>
      </c>
      <c r="N42" s="170">
        <f aca="true" t="shared" si="8" ref="N42:N73">IF(K42="",NOW(),K42)</f>
        <v>40471.37188634259</v>
      </c>
      <c r="O42" s="171">
        <f aca="true" t="shared" si="9" ref="O42:O73">IF(G42="",NOW(),VLOOKUP(G42,$A$10:$M$152,13))</f>
        <v>40575</v>
      </c>
      <c r="P42" s="171">
        <f aca="true" t="shared" si="10" ref="P42:P73">IF(H42="",NOW(),VLOOKUP(H42,$A$10:$M$152,13))</f>
        <v>40471.37188634259</v>
      </c>
      <c r="Q42" s="171">
        <f aca="true" t="shared" si="11" ref="Q42:Q73">IF(I42="",NOW(),VLOOKUP(I42,$A$10:$M$152,13))</f>
        <v>40471.37188634259</v>
      </c>
      <c r="R42" s="171">
        <f aca="true" t="shared" si="12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160">
        <f>1*'Drawing Basis'!I21</f>
        <v>2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235" t="s">
        <v>126</v>
      </c>
      <c r="E43" s="358"/>
      <c r="F43" s="127">
        <v>10</v>
      </c>
      <c r="G43" s="141">
        <v>33</v>
      </c>
      <c r="H43" s="141"/>
      <c r="I43" s="141"/>
      <c r="J43" s="141"/>
      <c r="K43" s="121"/>
      <c r="L43" s="816">
        <f aca="true" t="shared" si="13" ref="L43:L74">IF(F43="","",IF(K43="",MAX(N43:R43),K43))</f>
        <v>40589</v>
      </c>
      <c r="M43" s="817">
        <f ca="1" t="shared" si="7"/>
        <v>40603</v>
      </c>
      <c r="N43" s="170">
        <f ca="1" t="shared" si="8"/>
        <v>40471.37188634259</v>
      </c>
      <c r="O43" s="171">
        <f ca="1" t="shared" si="9"/>
        <v>40589</v>
      </c>
      <c r="P43" s="171">
        <f ca="1" t="shared" si="10"/>
        <v>40471.37188634259</v>
      </c>
      <c r="Q43" s="171">
        <f ca="1" t="shared" si="11"/>
        <v>40471.37188634259</v>
      </c>
      <c r="R43" s="171">
        <f ca="1" t="shared" si="12"/>
        <v>40471.37188634259</v>
      </c>
      <c r="S43" s="76"/>
      <c r="T43" s="88"/>
      <c r="U43" s="88"/>
      <c r="V43" s="88"/>
      <c r="W43" s="88"/>
      <c r="X43" s="89"/>
      <c r="Y43" s="160"/>
      <c r="Z43" s="160">
        <f>4*'Drawing Basis'!J21</f>
        <v>8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235" t="s">
        <v>305</v>
      </c>
      <c r="E44" s="358"/>
      <c r="F44" s="814">
        <v>10</v>
      </c>
      <c r="G44" s="141">
        <v>34</v>
      </c>
      <c r="H44" s="141"/>
      <c r="I44" s="141"/>
      <c r="J44" s="141"/>
      <c r="K44" s="121"/>
      <c r="L44" s="816">
        <f ca="1" t="shared" si="13"/>
        <v>40603</v>
      </c>
      <c r="M44" s="817">
        <f ca="1" t="shared" si="7"/>
        <v>40617</v>
      </c>
      <c r="N44" s="170">
        <f ca="1" t="shared" si="8"/>
        <v>40471.37188634259</v>
      </c>
      <c r="O44" s="171">
        <f ca="1" t="shared" si="9"/>
        <v>40603</v>
      </c>
      <c r="P44" s="171">
        <f ca="1" t="shared" si="10"/>
        <v>40471.37188634259</v>
      </c>
      <c r="Q44" s="171">
        <f ca="1" t="shared" si="11"/>
        <v>40471.37188634259</v>
      </c>
      <c r="R44" s="171">
        <f ca="1" t="shared" si="12"/>
        <v>40471.37188634259</v>
      </c>
      <c r="S44" s="76"/>
      <c r="T44" s="88"/>
      <c r="U44" s="88"/>
      <c r="V44" s="88"/>
      <c r="W44" s="88"/>
      <c r="X44" s="89"/>
      <c r="Y44" s="160"/>
      <c r="Z44" s="160">
        <f>2*'Drawing Basis'!J21</f>
        <v>4</v>
      </c>
      <c r="AA44" s="160"/>
      <c r="AB44" s="160"/>
      <c r="AC44" s="160"/>
      <c r="AD44" s="160"/>
      <c r="AE44" s="160">
        <f>3*'Drawing Basis'!J21</f>
        <v>6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0.26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752" t="s">
        <v>304</v>
      </c>
      <c r="E45" s="358"/>
      <c r="F45" s="127">
        <v>0</v>
      </c>
      <c r="G45" s="141">
        <v>35</v>
      </c>
      <c r="H45" s="141"/>
      <c r="I45" s="141"/>
      <c r="J45" s="141"/>
      <c r="K45" s="121"/>
      <c r="L45" s="816">
        <f ca="1" t="shared" si="13"/>
        <v>40617</v>
      </c>
      <c r="M45" s="822">
        <f ca="1" t="shared" si="7"/>
        <v>40617</v>
      </c>
      <c r="N45" s="170">
        <f ca="1" t="shared" si="8"/>
        <v>40471.37188634259</v>
      </c>
      <c r="O45" s="171">
        <f ca="1" t="shared" si="9"/>
        <v>40617</v>
      </c>
      <c r="P45" s="171">
        <f ca="1" t="shared" si="10"/>
        <v>40471.37188634259</v>
      </c>
      <c r="Q45" s="171">
        <f ca="1" t="shared" si="11"/>
        <v>40471.37188634259</v>
      </c>
      <c r="R45" s="171">
        <f ca="1" t="shared" si="12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>
        <v>0.05</v>
      </c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178" t="str">
        <f t="shared" si="13"/>
        <v/>
      </c>
      <c r="M46" s="179" t="str">
        <f t="shared" si="7"/>
        <v/>
      </c>
      <c r="N46" s="170">
        <f ca="1" t="shared" si="8"/>
        <v>40471.37188634259</v>
      </c>
      <c r="O46" s="171">
        <f ca="1" t="shared" si="9"/>
        <v>40471.37188634259</v>
      </c>
      <c r="P46" s="171">
        <f ca="1" t="shared" si="10"/>
        <v>40471.37188634259</v>
      </c>
      <c r="Q46" s="171">
        <f ca="1" t="shared" si="11"/>
        <v>40471.37188634259</v>
      </c>
      <c r="R46" s="171">
        <f ca="1" t="shared" si="12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40297</v>
      </c>
      <c r="L47" s="816">
        <f t="shared" si="13"/>
        <v>40297</v>
      </c>
      <c r="M47" s="822">
        <f t="shared" si="7"/>
        <v>40297</v>
      </c>
      <c r="N47" s="170">
        <f ca="1" t="shared" si="8"/>
        <v>40297</v>
      </c>
      <c r="O47" s="171">
        <f ca="1" t="shared" si="9"/>
        <v>40471.37188634259</v>
      </c>
      <c r="P47" s="171">
        <f ca="1" t="shared" si="10"/>
        <v>40471.37188634259</v>
      </c>
      <c r="Q47" s="171">
        <f ca="1" t="shared" si="11"/>
        <v>40471.37188634259</v>
      </c>
      <c r="R47" s="171">
        <f ca="1" t="shared" si="12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>
        <f>'1220  Misc C&amp;S'!AO29</f>
        <v>0.12</v>
      </c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13"/>
        <v/>
      </c>
      <c r="M48" s="179" t="str">
        <f t="shared" si="7"/>
        <v/>
      </c>
      <c r="N48" s="170">
        <f ca="1" t="shared" si="8"/>
        <v>40471.37188634259</v>
      </c>
      <c r="O48" s="171">
        <f ca="1" t="shared" si="9"/>
        <v>40471.37188634259</v>
      </c>
      <c r="P48" s="171">
        <f ca="1" t="shared" si="10"/>
        <v>40471.37188634259</v>
      </c>
      <c r="Q48" s="171">
        <f ca="1" t="shared" si="11"/>
        <v>40471.37188634259</v>
      </c>
      <c r="R48" s="171">
        <f ca="1" t="shared" si="12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C49" s="361" t="s">
        <v>124</v>
      </c>
      <c r="D49" s="235"/>
      <c r="E49" s="358"/>
      <c r="F49" s="127"/>
      <c r="G49" s="141"/>
      <c r="H49" s="141"/>
      <c r="I49" s="141"/>
      <c r="J49" s="141"/>
      <c r="K49" s="121"/>
      <c r="L49" s="178" t="str">
        <f t="shared" si="13"/>
        <v/>
      </c>
      <c r="M49" s="179" t="str">
        <f t="shared" si="7"/>
        <v/>
      </c>
      <c r="N49" s="170">
        <f ca="1" t="shared" si="8"/>
        <v>40471.37188634259</v>
      </c>
      <c r="O49" s="171">
        <f ca="1" t="shared" si="9"/>
        <v>40471.37188634259</v>
      </c>
      <c r="P49" s="171">
        <f ca="1" t="shared" si="10"/>
        <v>40471.37188634259</v>
      </c>
      <c r="Q49" s="171">
        <f ca="1" t="shared" si="11"/>
        <v>40471.37188634259</v>
      </c>
      <c r="R49" s="171">
        <f ca="1" t="shared" si="12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82"/>
      <c r="C50" s="235"/>
      <c r="E50" s="358"/>
      <c r="F50" s="127"/>
      <c r="G50" s="141"/>
      <c r="H50" s="141"/>
      <c r="I50" s="141"/>
      <c r="J50" s="141"/>
      <c r="K50" s="121"/>
      <c r="L50" s="178" t="str">
        <f t="shared" si="13"/>
        <v/>
      </c>
      <c r="M50" s="179" t="str">
        <f t="shared" si="7"/>
        <v/>
      </c>
      <c r="N50" s="170">
        <f ca="1" t="shared" si="8"/>
        <v>40471.37188634259</v>
      </c>
      <c r="O50" s="171">
        <f ca="1" t="shared" si="9"/>
        <v>40471.37188634259</v>
      </c>
      <c r="P50" s="171">
        <f ca="1" t="shared" si="10"/>
        <v>40471.37188634259</v>
      </c>
      <c r="Q50" s="171">
        <f ca="1" t="shared" si="11"/>
        <v>40471.37188634259</v>
      </c>
      <c r="R50" s="171">
        <f ca="1" t="shared" si="12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84"/>
      <c r="C51" s="235" t="s">
        <v>92</v>
      </c>
      <c r="D51" s="235"/>
      <c r="E51" s="358"/>
      <c r="F51" s="299">
        <v>5</v>
      </c>
      <c r="G51" s="300"/>
      <c r="H51" s="300"/>
      <c r="I51" s="141"/>
      <c r="J51" s="141"/>
      <c r="K51" s="121">
        <v>40664</v>
      </c>
      <c r="L51" s="178">
        <f t="shared" si="13"/>
        <v>40664</v>
      </c>
      <c r="M51" s="179">
        <f t="shared" si="7"/>
        <v>40671</v>
      </c>
      <c r="N51" s="170">
        <f ca="1" t="shared" si="8"/>
        <v>40664</v>
      </c>
      <c r="O51" s="171">
        <f ca="1" t="shared" si="9"/>
        <v>40471.37188634259</v>
      </c>
      <c r="P51" s="171">
        <f ca="1" t="shared" si="10"/>
        <v>40471.37188634259</v>
      </c>
      <c r="Q51" s="171">
        <f ca="1" t="shared" si="11"/>
        <v>40471.37188634259</v>
      </c>
      <c r="R51" s="171">
        <f ca="1" t="shared" si="12"/>
        <v>40471.37188634259</v>
      </c>
      <c r="S51" s="76"/>
      <c r="T51" s="88"/>
      <c r="U51" s="88"/>
      <c r="V51" s="88"/>
      <c r="W51" s="88"/>
      <c r="X51" s="89"/>
      <c r="Y51" s="160"/>
      <c r="Z51" s="160"/>
      <c r="AA51" s="160"/>
      <c r="AB51" s="160"/>
      <c r="AC51" s="160"/>
      <c r="AD51" s="160"/>
      <c r="AE51" s="160">
        <v>12</v>
      </c>
      <c r="AF51" s="160"/>
      <c r="AG51" s="160"/>
      <c r="AH51" s="160"/>
      <c r="AI51" s="160"/>
      <c r="AJ51" s="160"/>
      <c r="AK51" s="160"/>
      <c r="AL51" s="160"/>
      <c r="AM51" s="74"/>
      <c r="AN51" s="77"/>
      <c r="AO51" s="641">
        <v>0.1</v>
      </c>
      <c r="AP51" s="647" t="s">
        <v>290</v>
      </c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C52" s="238" t="s">
        <v>93</v>
      </c>
      <c r="D52" s="238"/>
      <c r="E52" s="358"/>
      <c r="F52" s="299">
        <v>0</v>
      </c>
      <c r="G52" s="300">
        <v>42</v>
      </c>
      <c r="H52" s="300"/>
      <c r="I52" s="141"/>
      <c r="J52" s="141"/>
      <c r="K52" s="121"/>
      <c r="L52" s="178">
        <f ca="1" t="shared" si="13"/>
        <v>40671</v>
      </c>
      <c r="M52" s="363">
        <f ca="1" t="shared" si="7"/>
        <v>40671</v>
      </c>
      <c r="N52" s="170">
        <f ca="1" t="shared" si="8"/>
        <v>40471.37188634259</v>
      </c>
      <c r="O52" s="171">
        <f ca="1" t="shared" si="9"/>
        <v>40671</v>
      </c>
      <c r="P52" s="171">
        <f ca="1" t="shared" si="10"/>
        <v>40471.37188634259</v>
      </c>
      <c r="Q52" s="171">
        <f ca="1" t="shared" si="11"/>
        <v>40471.37188634259</v>
      </c>
      <c r="R52" s="171">
        <f ca="1" t="shared" si="12"/>
        <v>40471.37188634259</v>
      </c>
      <c r="S52" s="76"/>
      <c r="T52" s="88"/>
      <c r="U52" s="88"/>
      <c r="V52" s="88"/>
      <c r="W52" s="88"/>
      <c r="X52" s="8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74"/>
      <c r="AN52" s="77"/>
      <c r="AO52" s="657">
        <v>0.1</v>
      </c>
      <c r="AP52" s="646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C53" s="235"/>
      <c r="D53" s="235" t="s">
        <v>113</v>
      </c>
      <c r="E53" s="358" t="s">
        <v>52</v>
      </c>
      <c r="F53" s="299">
        <v>20</v>
      </c>
      <c r="G53" s="300">
        <v>43</v>
      </c>
      <c r="H53" s="300"/>
      <c r="I53" s="141"/>
      <c r="J53" s="141"/>
      <c r="K53" s="121"/>
      <c r="L53" s="178">
        <f ca="1" t="shared" si="13"/>
        <v>40671</v>
      </c>
      <c r="M53" s="179">
        <f ca="1" t="shared" si="7"/>
        <v>40699</v>
      </c>
      <c r="N53" s="170">
        <f ca="1" t="shared" si="8"/>
        <v>40471.37188634259</v>
      </c>
      <c r="O53" s="171">
        <f ca="1" t="shared" si="9"/>
        <v>40671</v>
      </c>
      <c r="P53" s="171">
        <f ca="1" t="shared" si="10"/>
        <v>40471.37188634259</v>
      </c>
      <c r="Q53" s="171">
        <f ca="1" t="shared" si="11"/>
        <v>40471.37188634259</v>
      </c>
      <c r="R53" s="171">
        <f ca="1" t="shared" si="12"/>
        <v>40471.37188634259</v>
      </c>
      <c r="S53" s="76"/>
      <c r="T53" s="88"/>
      <c r="U53" s="88"/>
      <c r="V53" s="88"/>
      <c r="W53" s="88"/>
      <c r="X53" s="8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74"/>
      <c r="AN53" s="77"/>
      <c r="AO53" s="641">
        <v>0.1</v>
      </c>
      <c r="AP53" s="646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C54" s="235"/>
      <c r="D54" s="238" t="s">
        <v>114</v>
      </c>
      <c r="E54" s="358"/>
      <c r="F54" s="299">
        <v>0</v>
      </c>
      <c r="G54" s="300">
        <v>44</v>
      </c>
      <c r="H54" s="300"/>
      <c r="I54" s="141"/>
      <c r="J54" s="141"/>
      <c r="K54" s="121"/>
      <c r="L54" s="178">
        <f ca="1" t="shared" si="13"/>
        <v>40699</v>
      </c>
      <c r="M54" s="363">
        <f ca="1" t="shared" si="7"/>
        <v>40699</v>
      </c>
      <c r="N54" s="170">
        <f ca="1" t="shared" si="8"/>
        <v>40471.37188634259</v>
      </c>
      <c r="O54" s="171">
        <f ca="1" t="shared" si="9"/>
        <v>40699</v>
      </c>
      <c r="P54" s="171">
        <f ca="1" t="shared" si="10"/>
        <v>40471.37188634259</v>
      </c>
      <c r="Q54" s="171">
        <f ca="1" t="shared" si="11"/>
        <v>40471.37188634259</v>
      </c>
      <c r="R54" s="171">
        <f ca="1" t="shared" si="12"/>
        <v>40471.37188634259</v>
      </c>
      <c r="S54" s="76"/>
      <c r="T54" s="88"/>
      <c r="U54" s="88"/>
      <c r="V54" s="88"/>
      <c r="W54" s="88"/>
      <c r="X54" s="8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74"/>
      <c r="AN54" s="77"/>
      <c r="AO54" s="657">
        <v>0.1</v>
      </c>
      <c r="AP54" s="646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78"/>
      <c r="C55" s="235"/>
      <c r="D55" s="235" t="s">
        <v>115</v>
      </c>
      <c r="E55" s="358" t="s">
        <v>52</v>
      </c>
      <c r="F55" s="299">
        <v>40</v>
      </c>
      <c r="G55" s="300">
        <v>45</v>
      </c>
      <c r="H55" s="300"/>
      <c r="I55" s="141"/>
      <c r="J55" s="141"/>
      <c r="K55" s="121"/>
      <c r="L55" s="178">
        <f ca="1" t="shared" si="13"/>
        <v>40699</v>
      </c>
      <c r="M55" s="179">
        <f ca="1" t="shared" si="7"/>
        <v>40755</v>
      </c>
      <c r="N55" s="170">
        <f ca="1" t="shared" si="8"/>
        <v>40471.37188634259</v>
      </c>
      <c r="O55" s="171">
        <f ca="1" t="shared" si="9"/>
        <v>40699</v>
      </c>
      <c r="P55" s="171">
        <f ca="1" t="shared" si="10"/>
        <v>40471.37188634259</v>
      </c>
      <c r="Q55" s="171">
        <f ca="1" t="shared" si="11"/>
        <v>40471.37188634259</v>
      </c>
      <c r="R55" s="171">
        <f ca="1" t="shared" si="12"/>
        <v>40471.37188634259</v>
      </c>
      <c r="S55" s="78"/>
      <c r="T55" s="88"/>
      <c r="U55" s="88"/>
      <c r="V55" s="88"/>
      <c r="W55" s="88"/>
      <c r="X55" s="89"/>
      <c r="Y55" s="160"/>
      <c r="Z55" s="160"/>
      <c r="AA55" s="160"/>
      <c r="AB55" s="160"/>
      <c r="AC55" s="160"/>
      <c r="AD55" s="160"/>
      <c r="AE55" s="160">
        <v>1</v>
      </c>
      <c r="AF55" s="160"/>
      <c r="AG55" s="160"/>
      <c r="AH55" s="160"/>
      <c r="AI55" s="160"/>
      <c r="AJ55" s="160"/>
      <c r="AK55" s="160"/>
      <c r="AL55" s="160"/>
      <c r="AM55" s="74"/>
      <c r="AN55" s="79"/>
      <c r="AO55" s="641">
        <v>0.1</v>
      </c>
      <c r="AP55" s="647" t="s">
        <v>290</v>
      </c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78"/>
      <c r="C56" s="235"/>
      <c r="D56" s="235"/>
      <c r="E56" s="358"/>
      <c r="F56" s="299"/>
      <c r="G56" s="300"/>
      <c r="H56" s="300"/>
      <c r="I56" s="141"/>
      <c r="J56" s="141"/>
      <c r="K56" s="121"/>
      <c r="L56" s="178" t="str">
        <f t="shared" si="13"/>
        <v/>
      </c>
      <c r="M56" s="179" t="str">
        <f t="shared" si="7"/>
        <v/>
      </c>
      <c r="N56" s="170">
        <f ca="1" t="shared" si="8"/>
        <v>40471.37188634259</v>
      </c>
      <c r="O56" s="171">
        <f ca="1" t="shared" si="9"/>
        <v>40471.37188634259</v>
      </c>
      <c r="P56" s="171">
        <f ca="1" t="shared" si="10"/>
        <v>40471.37188634259</v>
      </c>
      <c r="Q56" s="171">
        <f ca="1" t="shared" si="11"/>
        <v>40471.37188634259</v>
      </c>
      <c r="R56" s="171">
        <f ca="1" t="shared" si="12"/>
        <v>40471.37188634259</v>
      </c>
      <c r="S56" s="78"/>
      <c r="T56" s="88"/>
      <c r="U56" s="88"/>
      <c r="V56" s="88"/>
      <c r="W56" s="88"/>
      <c r="X56" s="89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74"/>
      <c r="AN56" s="79"/>
      <c r="AO56" s="641"/>
      <c r="AP56" s="647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78"/>
      <c r="C57" s="235"/>
      <c r="D57" s="238" t="s">
        <v>121</v>
      </c>
      <c r="E57" s="358"/>
      <c r="F57" s="299">
        <v>0</v>
      </c>
      <c r="G57" s="300">
        <v>46</v>
      </c>
      <c r="H57" s="300"/>
      <c r="I57" s="141"/>
      <c r="J57" s="141"/>
      <c r="K57" s="121"/>
      <c r="L57" s="178">
        <f ca="1" t="shared" si="13"/>
        <v>40755</v>
      </c>
      <c r="M57" s="363">
        <f ca="1" t="shared" si="7"/>
        <v>40755</v>
      </c>
      <c r="N57" s="170">
        <f ca="1" t="shared" si="8"/>
        <v>40471.37188634259</v>
      </c>
      <c r="O57" s="171">
        <f ca="1" t="shared" si="9"/>
        <v>40755</v>
      </c>
      <c r="P57" s="171">
        <f ca="1" t="shared" si="10"/>
        <v>40471.37188634259</v>
      </c>
      <c r="Q57" s="171">
        <f ca="1" t="shared" si="11"/>
        <v>40471.37188634259</v>
      </c>
      <c r="R57" s="171">
        <f ca="1" t="shared" si="12"/>
        <v>40471.37188634259</v>
      </c>
      <c r="S57" s="78"/>
      <c r="T57" s="88"/>
      <c r="U57" s="88"/>
      <c r="V57" s="88"/>
      <c r="W57" s="88"/>
      <c r="X57" s="8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/>
      <c r="AN57" s="79"/>
      <c r="AO57" s="641"/>
      <c r="AP57" s="637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78"/>
      <c r="C58" s="235"/>
      <c r="D58" s="235" t="s">
        <v>117</v>
      </c>
      <c r="E58" s="358"/>
      <c r="F58" s="299">
        <v>100</v>
      </c>
      <c r="G58" s="300">
        <v>48</v>
      </c>
      <c r="H58" s="300"/>
      <c r="I58" s="141"/>
      <c r="J58" s="141"/>
      <c r="K58" s="121"/>
      <c r="L58" s="178">
        <f ca="1" t="shared" si="13"/>
        <v>40755</v>
      </c>
      <c r="M58" s="179">
        <f ca="1" t="shared" si="7"/>
        <v>40895</v>
      </c>
      <c r="N58" s="170">
        <f ca="1" t="shared" si="8"/>
        <v>40471.37188634259</v>
      </c>
      <c r="O58" s="171">
        <f ca="1" t="shared" si="9"/>
        <v>40755</v>
      </c>
      <c r="P58" s="171">
        <f ca="1" t="shared" si="10"/>
        <v>40471.37188634259</v>
      </c>
      <c r="Q58" s="171">
        <f ca="1" t="shared" si="11"/>
        <v>40471.37188634259</v>
      </c>
      <c r="R58" s="171">
        <f ca="1" t="shared" si="12"/>
        <v>40471.37188634259</v>
      </c>
      <c r="S58" s="78"/>
      <c r="T58" s="88"/>
      <c r="U58" s="88"/>
      <c r="V58" s="88"/>
      <c r="W58" s="88"/>
      <c r="X58" s="89"/>
      <c r="Y58" s="160"/>
      <c r="Z58" s="160"/>
      <c r="AA58" s="160"/>
      <c r="AB58" s="160"/>
      <c r="AC58" s="160"/>
      <c r="AD58" s="160"/>
      <c r="AE58" s="160">
        <v>1</v>
      </c>
      <c r="AF58" s="160"/>
      <c r="AG58" s="160"/>
      <c r="AH58" s="160"/>
      <c r="AI58" s="160"/>
      <c r="AJ58" s="160"/>
      <c r="AK58" s="160"/>
      <c r="AL58" s="160"/>
      <c r="AM58" s="74"/>
      <c r="AN58" s="79"/>
      <c r="AO58" s="641">
        <v>0.1</v>
      </c>
      <c r="AP58" s="647" t="s">
        <v>290</v>
      </c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78"/>
      <c r="C59" s="235"/>
      <c r="D59" s="238" t="s">
        <v>118</v>
      </c>
      <c r="E59" s="358"/>
      <c r="F59" s="299">
        <v>5</v>
      </c>
      <c r="G59" s="300">
        <v>49</v>
      </c>
      <c r="H59" s="300"/>
      <c r="I59" s="141"/>
      <c r="J59" s="141"/>
      <c r="K59" s="121"/>
      <c r="L59" s="178">
        <f ca="1" t="shared" si="13"/>
        <v>40895</v>
      </c>
      <c r="M59" s="363">
        <f ca="1" t="shared" si="7"/>
        <v>40902</v>
      </c>
      <c r="N59" s="170">
        <f ca="1" t="shared" si="8"/>
        <v>40471.37188634259</v>
      </c>
      <c r="O59" s="171">
        <f ca="1" t="shared" si="9"/>
        <v>40895</v>
      </c>
      <c r="P59" s="171">
        <f ca="1" t="shared" si="10"/>
        <v>40471.37188634259</v>
      </c>
      <c r="Q59" s="171">
        <f ca="1" t="shared" si="11"/>
        <v>40471.37188634259</v>
      </c>
      <c r="R59" s="171">
        <f ca="1" t="shared" si="12"/>
        <v>40471.37188634259</v>
      </c>
      <c r="S59" s="78"/>
      <c r="T59" s="88"/>
      <c r="U59" s="88"/>
      <c r="V59" s="88"/>
      <c r="W59" s="88"/>
      <c r="X59" s="8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74"/>
      <c r="AN59" s="79"/>
      <c r="AO59" s="657">
        <v>0.05</v>
      </c>
      <c r="AP59" s="637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315"/>
      <c r="C60" s="327"/>
      <c r="D60" s="316" t="s">
        <v>99</v>
      </c>
      <c r="E60" s="358"/>
      <c r="F60" s="299">
        <v>10</v>
      </c>
      <c r="G60" s="300">
        <v>50</v>
      </c>
      <c r="H60" s="300"/>
      <c r="I60" s="141"/>
      <c r="J60" s="141"/>
      <c r="K60" s="121"/>
      <c r="L60" s="178">
        <f ca="1" t="shared" si="13"/>
        <v>40902</v>
      </c>
      <c r="M60" s="179">
        <f ca="1" t="shared" si="7"/>
        <v>40916</v>
      </c>
      <c r="N60" s="170">
        <f ca="1" t="shared" si="8"/>
        <v>40471.37188634259</v>
      </c>
      <c r="O60" s="171">
        <f ca="1" t="shared" si="9"/>
        <v>40902</v>
      </c>
      <c r="P60" s="171">
        <f ca="1" t="shared" si="10"/>
        <v>40471.37188634259</v>
      </c>
      <c r="Q60" s="171">
        <f ca="1" t="shared" si="11"/>
        <v>40471.37188634259</v>
      </c>
      <c r="R60" s="171">
        <f ca="1" t="shared" si="12"/>
        <v>40471.37188634259</v>
      </c>
      <c r="S60" s="78"/>
      <c r="T60" s="88"/>
      <c r="U60" s="88"/>
      <c r="V60" s="88"/>
      <c r="W60" s="88"/>
      <c r="X60" s="89"/>
      <c r="Y60" s="160"/>
      <c r="Z60" s="160"/>
      <c r="AA60" s="160"/>
      <c r="AB60" s="160"/>
      <c r="AC60" s="160"/>
      <c r="AD60" s="160"/>
      <c r="AE60" s="160">
        <v>4</v>
      </c>
      <c r="AF60" s="160">
        <v>4</v>
      </c>
      <c r="AG60" s="160"/>
      <c r="AH60" s="160"/>
      <c r="AI60" s="160"/>
      <c r="AJ60" s="160"/>
      <c r="AK60" s="160"/>
      <c r="AL60" s="160"/>
      <c r="AM60" s="74"/>
      <c r="AN60" s="81"/>
      <c r="AO60" s="641"/>
      <c r="AP60" s="647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315"/>
      <c r="C61" s="316"/>
      <c r="D61" s="297"/>
      <c r="E61" s="358"/>
      <c r="F61" s="299"/>
      <c r="G61" s="300"/>
      <c r="H61" s="300"/>
      <c r="I61" s="141"/>
      <c r="J61" s="141"/>
      <c r="K61" s="121"/>
      <c r="L61" s="178" t="str">
        <f t="shared" si="13"/>
        <v/>
      </c>
      <c r="M61" s="179" t="str">
        <f t="shared" si="7"/>
        <v/>
      </c>
      <c r="N61" s="170">
        <f ca="1" t="shared" si="8"/>
        <v>40471.37188634259</v>
      </c>
      <c r="O61" s="171">
        <f ca="1" t="shared" si="9"/>
        <v>40471.37188634259</v>
      </c>
      <c r="P61" s="171">
        <f ca="1" t="shared" si="10"/>
        <v>40471.37188634259</v>
      </c>
      <c r="Q61" s="171">
        <f ca="1" t="shared" si="11"/>
        <v>40471.37188634259</v>
      </c>
      <c r="R61" s="171">
        <f ca="1" t="shared" si="12"/>
        <v>40471.37188634259</v>
      </c>
      <c r="S61" s="78"/>
      <c r="T61" s="88"/>
      <c r="U61" s="88"/>
      <c r="V61" s="88"/>
      <c r="W61" s="88"/>
      <c r="X61" s="89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74"/>
      <c r="AN61" s="77"/>
      <c r="AO61" s="641"/>
      <c r="AP61" s="647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315"/>
      <c r="C62" s="316"/>
      <c r="D62" s="316"/>
      <c r="E62" s="358"/>
      <c r="F62" s="299"/>
      <c r="G62" s="300"/>
      <c r="H62" s="300"/>
      <c r="I62" s="141"/>
      <c r="J62" s="141"/>
      <c r="K62" s="121"/>
      <c r="L62" s="178" t="str">
        <f t="shared" si="13"/>
        <v/>
      </c>
      <c r="M62" s="179" t="str">
        <f t="shared" si="7"/>
        <v/>
      </c>
      <c r="N62" s="170">
        <f ca="1" t="shared" si="8"/>
        <v>40471.37188634259</v>
      </c>
      <c r="O62" s="171">
        <f ca="1" t="shared" si="9"/>
        <v>40471.37188634259</v>
      </c>
      <c r="P62" s="171">
        <f ca="1" t="shared" si="10"/>
        <v>40471.37188634259</v>
      </c>
      <c r="Q62" s="171">
        <f ca="1" t="shared" si="11"/>
        <v>40471.37188634259</v>
      </c>
      <c r="R62" s="171">
        <f ca="1" t="shared" si="12"/>
        <v>40471.37188634259</v>
      </c>
      <c r="S62" s="78"/>
      <c r="T62" s="88"/>
      <c r="U62" s="88"/>
      <c r="V62" s="88"/>
      <c r="W62" s="88"/>
      <c r="X62" s="8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74"/>
      <c r="AN62" s="77"/>
      <c r="AO62" s="641"/>
      <c r="AP62" s="647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78"/>
      <c r="C63" s="235"/>
      <c r="D63" s="236"/>
      <c r="E63" s="358"/>
      <c r="F63" s="299"/>
      <c r="G63" s="300"/>
      <c r="H63" s="300"/>
      <c r="I63" s="141"/>
      <c r="J63" s="141"/>
      <c r="K63" s="121"/>
      <c r="L63" s="178" t="str">
        <f t="shared" si="13"/>
        <v/>
      </c>
      <c r="M63" s="179" t="str">
        <f t="shared" si="7"/>
        <v/>
      </c>
      <c r="N63" s="170">
        <f ca="1" t="shared" si="8"/>
        <v>40471.37188634259</v>
      </c>
      <c r="O63" s="171">
        <f ca="1" t="shared" si="9"/>
        <v>40471.37188634259</v>
      </c>
      <c r="P63" s="171">
        <f ca="1" t="shared" si="10"/>
        <v>40471.37188634259</v>
      </c>
      <c r="Q63" s="171">
        <f ca="1" t="shared" si="11"/>
        <v>40471.37188634259</v>
      </c>
      <c r="R63" s="171">
        <f ca="1" t="shared" si="12"/>
        <v>40471.37188634259</v>
      </c>
      <c r="S63" s="78"/>
      <c r="T63" s="88"/>
      <c r="U63" s="88"/>
      <c r="V63" s="88"/>
      <c r="W63" s="88"/>
      <c r="X63" s="89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74"/>
      <c r="AN63" s="77"/>
      <c r="AO63" s="641"/>
      <c r="AP63" s="647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315"/>
      <c r="C64" s="316"/>
      <c r="D64" s="324" t="s">
        <v>138</v>
      </c>
      <c r="E64" s="358"/>
      <c r="F64" s="299">
        <v>0</v>
      </c>
      <c r="G64" s="300">
        <v>51</v>
      </c>
      <c r="H64" s="300"/>
      <c r="I64" s="141"/>
      <c r="J64" s="141"/>
      <c r="K64" s="121"/>
      <c r="L64" s="178">
        <f ca="1" t="shared" si="13"/>
        <v>40916</v>
      </c>
      <c r="M64" s="363">
        <f ca="1" t="shared" si="7"/>
        <v>40916</v>
      </c>
      <c r="N64" s="170">
        <f ca="1" t="shared" si="8"/>
        <v>40471.37188634259</v>
      </c>
      <c r="O64" s="171">
        <f ca="1" t="shared" si="9"/>
        <v>40916</v>
      </c>
      <c r="P64" s="171">
        <f ca="1" t="shared" si="10"/>
        <v>40471.37188634259</v>
      </c>
      <c r="Q64" s="171">
        <f ca="1" t="shared" si="11"/>
        <v>40471.37188634259</v>
      </c>
      <c r="R64" s="171">
        <f ca="1" t="shared" si="12"/>
        <v>40471.37188634259</v>
      </c>
      <c r="S64" s="78"/>
      <c r="T64" s="88"/>
      <c r="U64" s="88"/>
      <c r="V64" s="88"/>
      <c r="W64" s="88"/>
      <c r="X64" s="8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74"/>
      <c r="AN64" s="77"/>
      <c r="AO64" s="657">
        <v>0.05</v>
      </c>
      <c r="AP64" s="647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315"/>
      <c r="C65" s="316" t="s">
        <v>102</v>
      </c>
      <c r="D65" s="316"/>
      <c r="E65" s="358"/>
      <c r="F65" s="299">
        <v>1</v>
      </c>
      <c r="G65" s="300">
        <v>55</v>
      </c>
      <c r="H65" s="300"/>
      <c r="I65" s="141"/>
      <c r="J65" s="141"/>
      <c r="K65" s="121"/>
      <c r="L65" s="178">
        <f ca="1" t="shared" si="13"/>
        <v>40916</v>
      </c>
      <c r="M65" s="179">
        <f ca="1" t="shared" si="7"/>
        <v>40917.4</v>
      </c>
      <c r="N65" s="170">
        <f ca="1" t="shared" si="8"/>
        <v>40471.37188634259</v>
      </c>
      <c r="O65" s="171">
        <f ca="1" t="shared" si="9"/>
        <v>40916</v>
      </c>
      <c r="P65" s="171">
        <f ca="1" t="shared" si="10"/>
        <v>40471.37188634259</v>
      </c>
      <c r="Q65" s="171">
        <f ca="1" t="shared" si="11"/>
        <v>40471.37188634259</v>
      </c>
      <c r="R65" s="171">
        <f ca="1" t="shared" si="12"/>
        <v>40471.37188634259</v>
      </c>
      <c r="S65" s="78"/>
      <c r="T65" s="88"/>
      <c r="U65" s="88"/>
      <c r="V65" s="88"/>
      <c r="W65" s="88"/>
      <c r="X65" s="89"/>
      <c r="Y65" s="160"/>
      <c r="Z65" s="160"/>
      <c r="AA65" s="160"/>
      <c r="AB65" s="160"/>
      <c r="AC65" s="160"/>
      <c r="AD65" s="160"/>
      <c r="AE65" s="160"/>
      <c r="AF65" s="160">
        <v>1</v>
      </c>
      <c r="AG65" s="160"/>
      <c r="AH65" s="160"/>
      <c r="AI65" s="160"/>
      <c r="AJ65" s="160"/>
      <c r="AK65" s="160"/>
      <c r="AL65" s="160"/>
      <c r="AM65" s="74"/>
      <c r="AN65" s="77"/>
      <c r="AO65" s="641">
        <v>0.05</v>
      </c>
      <c r="AP65" s="647" t="s">
        <v>290</v>
      </c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>
      <c r="A66" s="168">
        <v>57</v>
      </c>
      <c r="B66" s="78"/>
      <c r="C66" s="235"/>
      <c r="E66" s="358"/>
      <c r="F66" s="127"/>
      <c r="G66" s="141"/>
      <c r="H66" s="141"/>
      <c r="I66" s="141"/>
      <c r="J66" s="141"/>
      <c r="K66" s="121"/>
      <c r="L66" s="178" t="str">
        <f t="shared" si="13"/>
        <v/>
      </c>
      <c r="M66" s="179" t="str">
        <f t="shared" si="7"/>
        <v/>
      </c>
      <c r="N66" s="170">
        <f ca="1" t="shared" si="8"/>
        <v>40471.37188634259</v>
      </c>
      <c r="O66" s="171">
        <f ca="1" t="shared" si="9"/>
        <v>40471.37188634259</v>
      </c>
      <c r="P66" s="171">
        <f ca="1" t="shared" si="10"/>
        <v>40471.37188634259</v>
      </c>
      <c r="Q66" s="171">
        <f ca="1" t="shared" si="11"/>
        <v>40471.37188634259</v>
      </c>
      <c r="R66" s="171">
        <f ca="1" t="shared" si="12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41"/>
      <c r="AP66" s="637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3"/>
        <v/>
      </c>
      <c r="M67" s="179" t="str">
        <f t="shared" si="7"/>
        <v/>
      </c>
      <c r="N67" s="170">
        <f ca="1" t="shared" si="8"/>
        <v>40471.37188634259</v>
      </c>
      <c r="O67" s="171">
        <f ca="1" t="shared" si="9"/>
        <v>40471.37188634259</v>
      </c>
      <c r="P67" s="171">
        <f ca="1" t="shared" si="10"/>
        <v>40471.37188634259</v>
      </c>
      <c r="Q67" s="171">
        <f ca="1" t="shared" si="11"/>
        <v>40471.37188634259</v>
      </c>
      <c r="R67" s="171">
        <f ca="1" t="shared" si="12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3"/>
        <v/>
      </c>
      <c r="M68" s="179" t="str">
        <f t="shared" si="7"/>
        <v/>
      </c>
      <c r="N68" s="170">
        <f ca="1" t="shared" si="8"/>
        <v>40471.37188634259</v>
      </c>
      <c r="O68" s="171">
        <f ca="1" t="shared" si="9"/>
        <v>40471.37188634259</v>
      </c>
      <c r="P68" s="171">
        <f ca="1" t="shared" si="10"/>
        <v>40471.37188634259</v>
      </c>
      <c r="Q68" s="171">
        <f ca="1" t="shared" si="11"/>
        <v>40471.37188634259</v>
      </c>
      <c r="R68" s="171">
        <f ca="1" t="shared" si="12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3"/>
        <v/>
      </c>
      <c r="M69" s="179" t="str">
        <f t="shared" si="7"/>
        <v/>
      </c>
      <c r="N69" s="170">
        <f ca="1" t="shared" si="8"/>
        <v>40471.37188634259</v>
      </c>
      <c r="O69" s="171">
        <f ca="1" t="shared" si="9"/>
        <v>40471.37188634259</v>
      </c>
      <c r="P69" s="171">
        <f ca="1" t="shared" si="10"/>
        <v>40471.37188634259</v>
      </c>
      <c r="Q69" s="171">
        <f ca="1" t="shared" si="11"/>
        <v>40471.37188634259</v>
      </c>
      <c r="R69" s="171">
        <f ca="1" t="shared" si="12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3"/>
        <v/>
      </c>
      <c r="M70" s="179" t="str">
        <f t="shared" si="7"/>
        <v/>
      </c>
      <c r="N70" s="170">
        <f ca="1" t="shared" si="8"/>
        <v>40471.37188634259</v>
      </c>
      <c r="O70" s="171">
        <f ca="1" t="shared" si="9"/>
        <v>40471.37188634259</v>
      </c>
      <c r="P70" s="171">
        <f ca="1" t="shared" si="10"/>
        <v>40471.37188634259</v>
      </c>
      <c r="Q70" s="171">
        <f ca="1" t="shared" si="11"/>
        <v>40471.37188634259</v>
      </c>
      <c r="R70" s="171">
        <f ca="1" t="shared" si="12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3"/>
        <v/>
      </c>
      <c r="M71" s="179" t="str">
        <f t="shared" si="7"/>
        <v/>
      </c>
      <c r="N71" s="170">
        <f ca="1" t="shared" si="8"/>
        <v>40471.37188634259</v>
      </c>
      <c r="O71" s="171">
        <f ca="1" t="shared" si="9"/>
        <v>40471.37188634259</v>
      </c>
      <c r="P71" s="171">
        <f ca="1" t="shared" si="10"/>
        <v>40471.37188634259</v>
      </c>
      <c r="Q71" s="171">
        <f ca="1" t="shared" si="11"/>
        <v>40471.37188634259</v>
      </c>
      <c r="R71" s="171">
        <f ca="1" t="shared" si="12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3"/>
        <v/>
      </c>
      <c r="M72" s="179" t="str">
        <f t="shared" si="7"/>
        <v/>
      </c>
      <c r="N72" s="170">
        <f ca="1" t="shared" si="8"/>
        <v>40471.37188634259</v>
      </c>
      <c r="O72" s="171">
        <f ca="1" t="shared" si="9"/>
        <v>40471.37188634259</v>
      </c>
      <c r="P72" s="171">
        <f ca="1" t="shared" si="10"/>
        <v>40471.37188634259</v>
      </c>
      <c r="Q72" s="171">
        <f ca="1" t="shared" si="11"/>
        <v>40471.37188634259</v>
      </c>
      <c r="R72" s="171">
        <f ca="1" t="shared" si="12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3"/>
        <v/>
      </c>
      <c r="M73" s="179" t="str">
        <f t="shared" si="7"/>
        <v/>
      </c>
      <c r="N73" s="170">
        <f ca="1" t="shared" si="8"/>
        <v>40471.37188634259</v>
      </c>
      <c r="O73" s="171">
        <f ca="1" t="shared" si="9"/>
        <v>40471.37188634259</v>
      </c>
      <c r="P73" s="171">
        <f ca="1" t="shared" si="10"/>
        <v>40471.37188634259</v>
      </c>
      <c r="Q73" s="171">
        <f ca="1" t="shared" si="11"/>
        <v>40471.37188634259</v>
      </c>
      <c r="R73" s="171">
        <f ca="1" t="shared" si="12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3"/>
        <v/>
      </c>
      <c r="M74" s="179" t="str">
        <f aca="true" t="shared" si="14" ref="M74:M105">IF(F74="","",+L74+(F74*7/5))</f>
        <v/>
      </c>
      <c r="N74" s="170">
        <f aca="true" t="shared" si="15" ref="N74:N105">IF(K74="",NOW(),K74)</f>
        <v>40471.37188634259</v>
      </c>
      <c r="O74" s="171">
        <f aca="true" t="shared" si="16" ref="O74:O105">IF(G74="",NOW(),VLOOKUP(G74,$A$10:$M$152,13))</f>
        <v>40471.37188634259</v>
      </c>
      <c r="P74" s="171">
        <f aca="true" t="shared" si="17" ref="P74:P105">IF(H74="",NOW(),VLOOKUP(H74,$A$10:$M$152,13))</f>
        <v>40471.37188634259</v>
      </c>
      <c r="Q74" s="171">
        <f aca="true" t="shared" si="18" ref="Q74:Q105">IF(I74="",NOW(),VLOOKUP(I74,$A$10:$M$152,13))</f>
        <v>40471.37188634259</v>
      </c>
      <c r="R74" s="171">
        <f aca="true" t="shared" si="19" ref="R74:R105">IF(J74="",NOW(),VLOOKUP(J74,$A$10:$M$152,13))</f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0" ref="L75:L106">IF(F75="","",IF(K75="",MAX(N75:R75),K75))</f>
        <v/>
      </c>
      <c r="M75" s="179" t="str">
        <f t="shared" si="14"/>
        <v/>
      </c>
      <c r="N75" s="170">
        <f ca="1" t="shared" si="15"/>
        <v>40471.37188634259</v>
      </c>
      <c r="O75" s="171">
        <f ca="1" t="shared" si="16"/>
        <v>40471.37188634259</v>
      </c>
      <c r="P75" s="171">
        <f ca="1" t="shared" si="17"/>
        <v>40471.37188634259</v>
      </c>
      <c r="Q75" s="171">
        <f ca="1" t="shared" si="18"/>
        <v>40471.37188634259</v>
      </c>
      <c r="R75" s="171">
        <f ca="1" t="shared" si="19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0"/>
        <v/>
      </c>
      <c r="M76" s="179" t="str">
        <f t="shared" si="14"/>
        <v/>
      </c>
      <c r="N76" s="170">
        <f ca="1" t="shared" si="15"/>
        <v>40471.37188634259</v>
      </c>
      <c r="O76" s="171">
        <f ca="1" t="shared" si="16"/>
        <v>40471.37188634259</v>
      </c>
      <c r="P76" s="171">
        <f ca="1" t="shared" si="17"/>
        <v>40471.37188634259</v>
      </c>
      <c r="Q76" s="171">
        <f ca="1" t="shared" si="18"/>
        <v>40471.37188634259</v>
      </c>
      <c r="R76" s="171">
        <f ca="1" t="shared" si="19"/>
        <v>40471.37188634259</v>
      </c>
      <c r="S76" s="78"/>
      <c r="T76" s="88"/>
      <c r="U76" s="88"/>
      <c r="V76" s="88"/>
      <c r="W76" s="88"/>
      <c r="X76" s="8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641"/>
      <c r="AP76" s="637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0"/>
        <v/>
      </c>
      <c r="M77" s="179" t="str">
        <f t="shared" si="14"/>
        <v/>
      </c>
      <c r="N77" s="170">
        <f ca="1" t="shared" si="15"/>
        <v>40471.37188634259</v>
      </c>
      <c r="O77" s="171">
        <f ca="1" t="shared" si="16"/>
        <v>40471.37188634259</v>
      </c>
      <c r="P77" s="171">
        <f ca="1" t="shared" si="17"/>
        <v>40471.37188634259</v>
      </c>
      <c r="Q77" s="171">
        <f ca="1" t="shared" si="18"/>
        <v>40471.37188634259</v>
      </c>
      <c r="R77" s="171">
        <f ca="1" t="shared" si="19"/>
        <v>40471.37188634259</v>
      </c>
      <c r="S77" s="78"/>
      <c r="T77" s="88"/>
      <c r="U77" s="88"/>
      <c r="V77" s="88"/>
      <c r="W77" s="88"/>
      <c r="X77" s="8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/>
      <c r="AP77" s="637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0"/>
        <v/>
      </c>
      <c r="M78" s="179" t="str">
        <f t="shared" si="14"/>
        <v/>
      </c>
      <c r="N78" s="170">
        <f ca="1" t="shared" si="15"/>
        <v>40471.37188634259</v>
      </c>
      <c r="O78" s="171">
        <f ca="1" t="shared" si="16"/>
        <v>40471.37188634259</v>
      </c>
      <c r="P78" s="171">
        <f ca="1" t="shared" si="17"/>
        <v>40471.37188634259</v>
      </c>
      <c r="Q78" s="171">
        <f ca="1" t="shared" si="18"/>
        <v>40471.37188634259</v>
      </c>
      <c r="R78" s="171">
        <f ca="1" t="shared" si="19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37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0"/>
        <v/>
      </c>
      <c r="M79" s="179" t="str">
        <f t="shared" si="14"/>
        <v/>
      </c>
      <c r="N79" s="170">
        <f ca="1" t="shared" si="15"/>
        <v>40471.37188634259</v>
      </c>
      <c r="O79" s="171">
        <f ca="1" t="shared" si="16"/>
        <v>40471.37188634259</v>
      </c>
      <c r="P79" s="171">
        <f ca="1" t="shared" si="17"/>
        <v>40471.37188634259</v>
      </c>
      <c r="Q79" s="171">
        <f ca="1" t="shared" si="18"/>
        <v>40471.37188634259</v>
      </c>
      <c r="R79" s="171">
        <f ca="1" t="shared" si="19"/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641"/>
      <c r="AP79" s="637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0"/>
        <v/>
      </c>
      <c r="M80" s="179" t="str">
        <f t="shared" si="14"/>
        <v/>
      </c>
      <c r="N80" s="170">
        <f ca="1" t="shared" si="15"/>
        <v>40471.37188634259</v>
      </c>
      <c r="O80" s="171">
        <f ca="1" t="shared" si="16"/>
        <v>40471.37188634259</v>
      </c>
      <c r="P80" s="171">
        <f ca="1" t="shared" si="17"/>
        <v>40471.37188634259</v>
      </c>
      <c r="Q80" s="171">
        <f ca="1" t="shared" si="18"/>
        <v>40471.37188634259</v>
      </c>
      <c r="R80" s="171">
        <f ca="1" t="shared" si="19"/>
        <v>40471.37188634259</v>
      </c>
      <c r="S80" s="78"/>
      <c r="T80" s="88"/>
      <c r="U80" s="88"/>
      <c r="V80" s="88"/>
      <c r="W80" s="88"/>
      <c r="X80" s="8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/>
      <c r="AP80" s="637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0"/>
        <v/>
      </c>
      <c r="M81" s="179" t="str">
        <f t="shared" si="14"/>
        <v/>
      </c>
      <c r="N81" s="170">
        <f ca="1" t="shared" si="15"/>
        <v>40471.37188634259</v>
      </c>
      <c r="O81" s="171">
        <f ca="1" t="shared" si="16"/>
        <v>40471.37188634259</v>
      </c>
      <c r="P81" s="171">
        <f ca="1" t="shared" si="17"/>
        <v>40471.37188634259</v>
      </c>
      <c r="Q81" s="171">
        <f ca="1" t="shared" si="18"/>
        <v>40471.37188634259</v>
      </c>
      <c r="R81" s="171">
        <f ca="1" t="shared" si="19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41"/>
      <c r="AP81" s="637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0"/>
        <v/>
      </c>
      <c r="M82" s="179" t="str">
        <f t="shared" si="14"/>
        <v/>
      </c>
      <c r="N82" s="170">
        <f ca="1" t="shared" si="15"/>
        <v>40471.37188634259</v>
      </c>
      <c r="O82" s="171">
        <f ca="1" t="shared" si="16"/>
        <v>40471.37188634259</v>
      </c>
      <c r="P82" s="171">
        <f ca="1" t="shared" si="17"/>
        <v>40471.37188634259</v>
      </c>
      <c r="Q82" s="171">
        <f ca="1" t="shared" si="18"/>
        <v>40471.37188634259</v>
      </c>
      <c r="R82" s="171">
        <f ca="1" t="shared" si="19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37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0"/>
        <v/>
      </c>
      <c r="M83" s="179" t="str">
        <f t="shared" si="14"/>
        <v/>
      </c>
      <c r="N83" s="170">
        <f ca="1" t="shared" si="15"/>
        <v>40471.37188634259</v>
      </c>
      <c r="O83" s="171">
        <f ca="1" t="shared" si="16"/>
        <v>40471.37188634259</v>
      </c>
      <c r="P83" s="171">
        <f ca="1" t="shared" si="17"/>
        <v>40471.37188634259</v>
      </c>
      <c r="Q83" s="171">
        <f ca="1" t="shared" si="18"/>
        <v>40471.37188634259</v>
      </c>
      <c r="R83" s="171">
        <f ca="1" t="shared" si="19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41"/>
      <c r="AP83" s="637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0"/>
        <v/>
      </c>
      <c r="M84" s="179" t="str">
        <f t="shared" si="14"/>
        <v/>
      </c>
      <c r="N84" s="170">
        <f ca="1" t="shared" si="15"/>
        <v>40471.37188634259</v>
      </c>
      <c r="O84" s="171">
        <f ca="1" t="shared" si="16"/>
        <v>40471.37188634259</v>
      </c>
      <c r="P84" s="171">
        <f ca="1" t="shared" si="17"/>
        <v>40471.37188634259</v>
      </c>
      <c r="Q84" s="171">
        <f ca="1" t="shared" si="18"/>
        <v>40471.37188634259</v>
      </c>
      <c r="R84" s="171">
        <f ca="1" t="shared" si="19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37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0"/>
        <v/>
      </c>
      <c r="M85" s="179" t="str">
        <f t="shared" si="14"/>
        <v/>
      </c>
      <c r="N85" s="170">
        <f ca="1" t="shared" si="15"/>
        <v>40471.37188634259</v>
      </c>
      <c r="O85" s="171">
        <f ca="1" t="shared" si="16"/>
        <v>40471.37188634259</v>
      </c>
      <c r="P85" s="171">
        <f ca="1" t="shared" si="17"/>
        <v>40471.37188634259</v>
      </c>
      <c r="Q85" s="171">
        <f ca="1" t="shared" si="18"/>
        <v>40471.37188634259</v>
      </c>
      <c r="R85" s="171">
        <f ca="1" t="shared" si="19"/>
        <v>40471.37188634259</v>
      </c>
      <c r="S85" s="78"/>
      <c r="T85" s="88"/>
      <c r="U85" s="88"/>
      <c r="V85" s="88"/>
      <c r="W85" s="88"/>
      <c r="X85" s="8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641"/>
      <c r="AP85" s="637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0"/>
        <v/>
      </c>
      <c r="M86" s="179" t="str">
        <f t="shared" si="14"/>
        <v/>
      </c>
      <c r="N86" s="170">
        <f ca="1" t="shared" si="15"/>
        <v>40471.37188634259</v>
      </c>
      <c r="O86" s="171">
        <f ca="1" t="shared" si="16"/>
        <v>40471.37188634259</v>
      </c>
      <c r="P86" s="171">
        <f ca="1" t="shared" si="17"/>
        <v>40471.37188634259</v>
      </c>
      <c r="Q86" s="171">
        <f ca="1" t="shared" si="18"/>
        <v>40471.37188634259</v>
      </c>
      <c r="R86" s="171">
        <f ca="1" t="shared" si="19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37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0"/>
        <v/>
      </c>
      <c r="M87" s="179" t="str">
        <f t="shared" si="14"/>
        <v/>
      </c>
      <c r="N87" s="170">
        <f ca="1" t="shared" si="15"/>
        <v>40471.37188634259</v>
      </c>
      <c r="O87" s="171">
        <f ca="1" t="shared" si="16"/>
        <v>40471.37188634259</v>
      </c>
      <c r="P87" s="171">
        <f ca="1" t="shared" si="17"/>
        <v>40471.37188634259</v>
      </c>
      <c r="Q87" s="171">
        <f ca="1" t="shared" si="18"/>
        <v>40471.37188634259</v>
      </c>
      <c r="R87" s="171">
        <f ca="1" t="shared" si="19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37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0"/>
        <v/>
      </c>
      <c r="M88" s="179" t="str">
        <f t="shared" si="14"/>
        <v/>
      </c>
      <c r="N88" s="170">
        <f ca="1" t="shared" si="15"/>
        <v>40471.37188634259</v>
      </c>
      <c r="O88" s="171">
        <f ca="1" t="shared" si="16"/>
        <v>40471.37188634259</v>
      </c>
      <c r="P88" s="171">
        <f ca="1" t="shared" si="17"/>
        <v>40471.37188634259</v>
      </c>
      <c r="Q88" s="171">
        <f ca="1" t="shared" si="18"/>
        <v>40471.37188634259</v>
      </c>
      <c r="R88" s="171">
        <f ca="1" t="shared" si="19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41"/>
      <c r="AP88" s="637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0"/>
        <v/>
      </c>
      <c r="M89" s="179" t="str">
        <f t="shared" si="14"/>
        <v/>
      </c>
      <c r="N89" s="170">
        <f ca="1" t="shared" si="15"/>
        <v>40471.37188634259</v>
      </c>
      <c r="O89" s="171">
        <f ca="1" t="shared" si="16"/>
        <v>40471.37188634259</v>
      </c>
      <c r="P89" s="171">
        <f ca="1" t="shared" si="17"/>
        <v>40471.37188634259</v>
      </c>
      <c r="Q89" s="171">
        <f ca="1" t="shared" si="18"/>
        <v>40471.37188634259</v>
      </c>
      <c r="R89" s="171">
        <f ca="1" t="shared" si="19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37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0"/>
        <v/>
      </c>
      <c r="M90" s="179" t="str">
        <f t="shared" si="14"/>
        <v/>
      </c>
      <c r="N90" s="170">
        <f ca="1" t="shared" si="15"/>
        <v>40471.37188634259</v>
      </c>
      <c r="O90" s="171">
        <f ca="1" t="shared" si="16"/>
        <v>40471.37188634259</v>
      </c>
      <c r="P90" s="171">
        <f ca="1" t="shared" si="17"/>
        <v>40471.37188634259</v>
      </c>
      <c r="Q90" s="171">
        <f ca="1" t="shared" si="18"/>
        <v>40471.37188634259</v>
      </c>
      <c r="R90" s="171">
        <f ca="1" t="shared" si="19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41"/>
      <c r="AP90" s="637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0"/>
        <v/>
      </c>
      <c r="M91" s="179" t="str">
        <f t="shared" si="14"/>
        <v/>
      </c>
      <c r="N91" s="170">
        <f ca="1" t="shared" si="15"/>
        <v>40471.37188634259</v>
      </c>
      <c r="O91" s="171">
        <f ca="1" t="shared" si="16"/>
        <v>40471.37188634259</v>
      </c>
      <c r="P91" s="171">
        <f ca="1" t="shared" si="17"/>
        <v>40471.37188634259</v>
      </c>
      <c r="Q91" s="171">
        <f ca="1" t="shared" si="18"/>
        <v>40471.37188634259</v>
      </c>
      <c r="R91" s="171">
        <f ca="1" t="shared" si="19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37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0"/>
        <v/>
      </c>
      <c r="M92" s="179" t="str">
        <f t="shared" si="14"/>
        <v/>
      </c>
      <c r="N92" s="170">
        <f ca="1" t="shared" si="15"/>
        <v>40471.37188634259</v>
      </c>
      <c r="O92" s="171">
        <f ca="1" t="shared" si="16"/>
        <v>40471.37188634259</v>
      </c>
      <c r="P92" s="171">
        <f ca="1" t="shared" si="17"/>
        <v>40471.37188634259</v>
      </c>
      <c r="Q92" s="171">
        <f ca="1" t="shared" si="18"/>
        <v>40471.37188634259</v>
      </c>
      <c r="R92" s="171">
        <f ca="1" t="shared" si="19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37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0"/>
        <v/>
      </c>
      <c r="M93" s="179" t="str">
        <f t="shared" si="14"/>
        <v/>
      </c>
      <c r="N93" s="170">
        <f ca="1" t="shared" si="15"/>
        <v>40471.37188634259</v>
      </c>
      <c r="O93" s="171">
        <f ca="1" t="shared" si="16"/>
        <v>40471.37188634259</v>
      </c>
      <c r="P93" s="171">
        <f ca="1" t="shared" si="17"/>
        <v>40471.37188634259</v>
      </c>
      <c r="Q93" s="171">
        <f ca="1" t="shared" si="18"/>
        <v>40471.37188634259</v>
      </c>
      <c r="R93" s="171">
        <f ca="1" t="shared" si="19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37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0"/>
        <v/>
      </c>
      <c r="M94" s="179" t="str">
        <f t="shared" si="14"/>
        <v/>
      </c>
      <c r="N94" s="170">
        <f ca="1" t="shared" si="15"/>
        <v>40471.37188634259</v>
      </c>
      <c r="O94" s="171">
        <f ca="1" t="shared" si="16"/>
        <v>40471.37188634259</v>
      </c>
      <c r="P94" s="171">
        <f ca="1" t="shared" si="17"/>
        <v>40471.37188634259</v>
      </c>
      <c r="Q94" s="171">
        <f ca="1" t="shared" si="18"/>
        <v>40471.37188634259</v>
      </c>
      <c r="R94" s="171">
        <f ca="1" t="shared" si="19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37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0"/>
        <v/>
      </c>
      <c r="M95" s="179" t="str">
        <f t="shared" si="14"/>
        <v/>
      </c>
      <c r="N95" s="170">
        <f ca="1" t="shared" si="15"/>
        <v>40471.37188634259</v>
      </c>
      <c r="O95" s="171">
        <f ca="1" t="shared" si="16"/>
        <v>40471.37188634259</v>
      </c>
      <c r="P95" s="171">
        <f ca="1" t="shared" si="17"/>
        <v>40471.37188634259</v>
      </c>
      <c r="Q95" s="171">
        <f ca="1" t="shared" si="18"/>
        <v>40471.37188634259</v>
      </c>
      <c r="R95" s="171">
        <f ca="1" t="shared" si="19"/>
        <v>40471.37188634259</v>
      </c>
      <c r="S95" s="78"/>
      <c r="T95" s="88"/>
      <c r="U95" s="88"/>
      <c r="V95" s="88"/>
      <c r="W95" s="88"/>
      <c r="X95" s="8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641"/>
      <c r="AP95" s="637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0"/>
        <v/>
      </c>
      <c r="M96" s="179" t="str">
        <f t="shared" si="14"/>
        <v/>
      </c>
      <c r="N96" s="170">
        <f ca="1" t="shared" si="15"/>
        <v>40471.37188634259</v>
      </c>
      <c r="O96" s="171">
        <f ca="1" t="shared" si="16"/>
        <v>40471.37188634259</v>
      </c>
      <c r="P96" s="171">
        <f ca="1" t="shared" si="17"/>
        <v>40471.37188634259</v>
      </c>
      <c r="Q96" s="171">
        <f ca="1" t="shared" si="18"/>
        <v>40471.37188634259</v>
      </c>
      <c r="R96" s="171">
        <f ca="1" t="shared" si="19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/>
      <c r="AP96" s="637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0"/>
        <v/>
      </c>
      <c r="M97" s="179" t="str">
        <f t="shared" si="14"/>
        <v/>
      </c>
      <c r="N97" s="170">
        <f ca="1" t="shared" si="15"/>
        <v>40471.37188634259</v>
      </c>
      <c r="O97" s="171">
        <f ca="1" t="shared" si="16"/>
        <v>40471.37188634259</v>
      </c>
      <c r="P97" s="171">
        <f ca="1" t="shared" si="17"/>
        <v>40471.37188634259</v>
      </c>
      <c r="Q97" s="171">
        <f ca="1" t="shared" si="18"/>
        <v>40471.37188634259</v>
      </c>
      <c r="R97" s="171">
        <f ca="1" t="shared" si="19"/>
        <v>40471.37188634259</v>
      </c>
      <c r="S97" s="78"/>
      <c r="T97" s="88"/>
      <c r="U97" s="88"/>
      <c r="V97" s="88"/>
      <c r="W97" s="88"/>
      <c r="X97" s="8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641"/>
      <c r="AP97" s="637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0"/>
        <v/>
      </c>
      <c r="M98" s="179" t="str">
        <f t="shared" si="14"/>
        <v/>
      </c>
      <c r="N98" s="170">
        <f ca="1" t="shared" si="15"/>
        <v>40471.37188634259</v>
      </c>
      <c r="O98" s="171">
        <f ca="1" t="shared" si="16"/>
        <v>40471.37188634259</v>
      </c>
      <c r="P98" s="171">
        <f ca="1" t="shared" si="17"/>
        <v>40471.37188634259</v>
      </c>
      <c r="Q98" s="171">
        <f ca="1" t="shared" si="18"/>
        <v>40471.37188634259</v>
      </c>
      <c r="R98" s="171">
        <f ca="1" t="shared" si="19"/>
        <v>40471.37188634259</v>
      </c>
      <c r="S98" s="78"/>
      <c r="T98" s="88"/>
      <c r="U98" s="88"/>
      <c r="V98" s="88"/>
      <c r="W98" s="88"/>
      <c r="X98" s="8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641"/>
      <c r="AP98" s="637"/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0"/>
        <v/>
      </c>
      <c r="M99" s="179" t="str">
        <f t="shared" si="14"/>
        <v/>
      </c>
      <c r="N99" s="170">
        <f ca="1" t="shared" si="15"/>
        <v>40471.37188634259</v>
      </c>
      <c r="O99" s="171">
        <f ca="1" t="shared" si="16"/>
        <v>40471.37188634259</v>
      </c>
      <c r="P99" s="171">
        <f ca="1" t="shared" si="17"/>
        <v>40471.37188634259</v>
      </c>
      <c r="Q99" s="171">
        <f ca="1" t="shared" si="18"/>
        <v>40471.37188634259</v>
      </c>
      <c r="R99" s="171">
        <f ca="1" t="shared" si="19"/>
        <v>40471.37188634259</v>
      </c>
      <c r="S99" s="78"/>
      <c r="T99" s="88"/>
      <c r="U99" s="88"/>
      <c r="V99" s="88"/>
      <c r="W99" s="88"/>
      <c r="X99" s="8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41"/>
      <c r="AP99" s="637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0"/>
        <v/>
      </c>
      <c r="M100" s="179" t="str">
        <f t="shared" si="14"/>
        <v/>
      </c>
      <c r="N100" s="170">
        <f ca="1" t="shared" si="15"/>
        <v>40471.37188634259</v>
      </c>
      <c r="O100" s="171">
        <f ca="1" t="shared" si="16"/>
        <v>40471.37188634259</v>
      </c>
      <c r="P100" s="171">
        <f ca="1" t="shared" si="17"/>
        <v>40471.37188634259</v>
      </c>
      <c r="Q100" s="171">
        <f ca="1" t="shared" si="18"/>
        <v>40471.37188634259</v>
      </c>
      <c r="R100" s="171">
        <f ca="1" t="shared" si="19"/>
        <v>40471.37188634259</v>
      </c>
      <c r="S100" s="78"/>
      <c r="T100" s="88"/>
      <c r="U100" s="88"/>
      <c r="V100" s="88"/>
      <c r="W100" s="88"/>
      <c r="X100" s="8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/>
      <c r="AP100" s="637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0"/>
        <v/>
      </c>
      <c r="M101" s="179" t="str">
        <f t="shared" si="14"/>
        <v/>
      </c>
      <c r="N101" s="170">
        <f ca="1" t="shared" si="15"/>
        <v>40471.37188634259</v>
      </c>
      <c r="O101" s="171">
        <f ca="1" t="shared" si="16"/>
        <v>40471.37188634259</v>
      </c>
      <c r="P101" s="171">
        <f ca="1" t="shared" si="17"/>
        <v>40471.37188634259</v>
      </c>
      <c r="Q101" s="171">
        <f ca="1" t="shared" si="18"/>
        <v>40471.37188634259</v>
      </c>
      <c r="R101" s="171">
        <f ca="1" t="shared" si="19"/>
        <v>40471.37188634259</v>
      </c>
      <c r="S101" s="78"/>
      <c r="T101" s="88"/>
      <c r="U101" s="88"/>
      <c r="V101" s="88"/>
      <c r="W101" s="88"/>
      <c r="X101" s="8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/>
      <c r="AP101" s="637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0"/>
        <v/>
      </c>
      <c r="M102" s="179" t="str">
        <f t="shared" si="14"/>
        <v/>
      </c>
      <c r="N102" s="170">
        <f ca="1" t="shared" si="15"/>
        <v>40471.37188634259</v>
      </c>
      <c r="O102" s="171">
        <f ca="1" t="shared" si="16"/>
        <v>40471.37188634259</v>
      </c>
      <c r="P102" s="171">
        <f ca="1" t="shared" si="17"/>
        <v>40471.37188634259</v>
      </c>
      <c r="Q102" s="171">
        <f ca="1" t="shared" si="18"/>
        <v>40471.37188634259</v>
      </c>
      <c r="R102" s="171">
        <f ca="1" t="shared" si="19"/>
        <v>40471.37188634259</v>
      </c>
      <c r="S102" s="78"/>
      <c r="T102" s="88"/>
      <c r="U102" s="88"/>
      <c r="V102" s="88"/>
      <c r="W102" s="88"/>
      <c r="X102" s="8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/>
      <c r="AP102" s="637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0"/>
        <v/>
      </c>
      <c r="M103" s="179" t="str">
        <f t="shared" si="14"/>
        <v/>
      </c>
      <c r="N103" s="170">
        <f ca="1" t="shared" si="15"/>
        <v>40471.37188634259</v>
      </c>
      <c r="O103" s="171">
        <f ca="1" t="shared" si="16"/>
        <v>40471.37188634259</v>
      </c>
      <c r="P103" s="171">
        <f ca="1" t="shared" si="17"/>
        <v>40471.37188634259</v>
      </c>
      <c r="Q103" s="171">
        <f ca="1" t="shared" si="18"/>
        <v>40471.37188634259</v>
      </c>
      <c r="R103" s="171">
        <f ca="1" t="shared" si="19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41"/>
      <c r="AP103" s="637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0"/>
        <v/>
      </c>
      <c r="M104" s="179" t="str">
        <f t="shared" si="14"/>
        <v/>
      </c>
      <c r="N104" s="170">
        <f ca="1" t="shared" si="15"/>
        <v>40471.37188634259</v>
      </c>
      <c r="O104" s="171">
        <f ca="1" t="shared" si="16"/>
        <v>40471.37188634259</v>
      </c>
      <c r="P104" s="171">
        <f ca="1" t="shared" si="17"/>
        <v>40471.37188634259</v>
      </c>
      <c r="Q104" s="171">
        <f ca="1" t="shared" si="18"/>
        <v>40471.37188634259</v>
      </c>
      <c r="R104" s="171">
        <f ca="1" t="shared" si="19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37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0"/>
        <v/>
      </c>
      <c r="M105" s="179" t="str">
        <f t="shared" si="14"/>
        <v/>
      </c>
      <c r="N105" s="170">
        <f ca="1" t="shared" si="15"/>
        <v>40471.37188634259</v>
      </c>
      <c r="O105" s="171">
        <f ca="1" t="shared" si="16"/>
        <v>40471.37188634259</v>
      </c>
      <c r="P105" s="171">
        <f ca="1" t="shared" si="17"/>
        <v>40471.37188634259</v>
      </c>
      <c r="Q105" s="171">
        <f ca="1" t="shared" si="18"/>
        <v>40471.37188634259</v>
      </c>
      <c r="R105" s="171">
        <f ca="1" t="shared" si="19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41"/>
      <c r="AP105" s="637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0"/>
        <v/>
      </c>
      <c r="M106" s="179" t="str">
        <f aca="true" t="shared" si="21" ref="M106:M137">IF(F106="","",+L106+(F106*7/5))</f>
        <v/>
      </c>
      <c r="N106" s="170">
        <f aca="true" t="shared" si="22" ref="N106:N137">IF(K106="",NOW(),K106)</f>
        <v>40471.37188634259</v>
      </c>
      <c r="O106" s="171">
        <f aca="true" t="shared" si="23" ref="O106:O137">IF(G106="",NOW(),VLOOKUP(G106,$A$10:$M$152,13))</f>
        <v>40471.37188634259</v>
      </c>
      <c r="P106" s="171">
        <f aca="true" t="shared" si="24" ref="P106:P137">IF(H106="",NOW(),VLOOKUP(H106,$A$10:$M$152,13))</f>
        <v>40471.37188634259</v>
      </c>
      <c r="Q106" s="171">
        <f aca="true" t="shared" si="25" ref="Q106:Q137">IF(I106="",NOW(),VLOOKUP(I106,$A$10:$M$152,13))</f>
        <v>40471.37188634259</v>
      </c>
      <c r="R106" s="171">
        <f aca="true" t="shared" si="26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37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7" ref="L107:L138">IF(F107="","",IF(K107="",MAX(N107:R107),K107))</f>
        <v/>
      </c>
      <c r="M107" s="179" t="str">
        <f t="shared" si="21"/>
        <v/>
      </c>
      <c r="N107" s="170">
        <f ca="1" t="shared" si="22"/>
        <v>40471.37188634259</v>
      </c>
      <c r="O107" s="171">
        <f ca="1" t="shared" si="23"/>
        <v>40471.37188634259</v>
      </c>
      <c r="P107" s="171">
        <f ca="1" t="shared" si="24"/>
        <v>40471.37188634259</v>
      </c>
      <c r="Q107" s="171">
        <f ca="1" t="shared" si="25"/>
        <v>40471.37188634259</v>
      </c>
      <c r="R107" s="171">
        <f ca="1" t="shared" si="26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37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7"/>
        <v/>
      </c>
      <c r="M108" s="179" t="str">
        <f t="shared" si="21"/>
        <v/>
      </c>
      <c r="N108" s="170">
        <f ca="1" t="shared" si="22"/>
        <v>40471.37188634259</v>
      </c>
      <c r="O108" s="171">
        <f ca="1" t="shared" si="23"/>
        <v>40471.37188634259</v>
      </c>
      <c r="P108" s="171">
        <f ca="1" t="shared" si="24"/>
        <v>40471.37188634259</v>
      </c>
      <c r="Q108" s="171">
        <f ca="1" t="shared" si="25"/>
        <v>40471.37188634259</v>
      </c>
      <c r="R108" s="171">
        <f ca="1" t="shared" si="26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37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7"/>
        <v/>
      </c>
      <c r="M109" s="179" t="str">
        <f t="shared" si="21"/>
        <v/>
      </c>
      <c r="N109" s="170">
        <f ca="1" t="shared" si="22"/>
        <v>40471.37188634259</v>
      </c>
      <c r="O109" s="171">
        <f ca="1" t="shared" si="23"/>
        <v>40471.37188634259</v>
      </c>
      <c r="P109" s="171">
        <f ca="1" t="shared" si="24"/>
        <v>40471.37188634259</v>
      </c>
      <c r="Q109" s="171">
        <f ca="1" t="shared" si="25"/>
        <v>40471.37188634259</v>
      </c>
      <c r="R109" s="171">
        <f ca="1" t="shared" si="26"/>
        <v>40471.37188634259</v>
      </c>
      <c r="S109" s="78"/>
      <c r="T109" s="88"/>
      <c r="U109" s="88"/>
      <c r="V109" s="88"/>
      <c r="W109" s="88"/>
      <c r="X109" s="8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641"/>
      <c r="AP109" s="637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7"/>
        <v/>
      </c>
      <c r="M110" s="179" t="str">
        <f t="shared" si="21"/>
        <v/>
      </c>
      <c r="N110" s="170">
        <f ca="1" t="shared" si="22"/>
        <v>40471.37188634259</v>
      </c>
      <c r="O110" s="171">
        <f ca="1" t="shared" si="23"/>
        <v>40471.37188634259</v>
      </c>
      <c r="P110" s="171">
        <f ca="1" t="shared" si="24"/>
        <v>40471.37188634259</v>
      </c>
      <c r="Q110" s="171">
        <f ca="1" t="shared" si="25"/>
        <v>40471.37188634259</v>
      </c>
      <c r="R110" s="171">
        <f ca="1" t="shared" si="26"/>
        <v>40471.37188634259</v>
      </c>
      <c r="S110" s="78"/>
      <c r="T110" s="88"/>
      <c r="U110" s="88"/>
      <c r="V110" s="88"/>
      <c r="W110" s="88"/>
      <c r="X110" s="8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641"/>
      <c r="AP110" s="637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7"/>
        <v/>
      </c>
      <c r="M111" s="179" t="str">
        <f t="shared" si="21"/>
        <v/>
      </c>
      <c r="N111" s="170">
        <f ca="1" t="shared" si="22"/>
        <v>40471.37188634259</v>
      </c>
      <c r="O111" s="171">
        <f ca="1" t="shared" si="23"/>
        <v>40471.37188634259</v>
      </c>
      <c r="P111" s="171">
        <f ca="1" t="shared" si="24"/>
        <v>40471.37188634259</v>
      </c>
      <c r="Q111" s="171">
        <f ca="1" t="shared" si="25"/>
        <v>40471.37188634259</v>
      </c>
      <c r="R111" s="171">
        <f ca="1" t="shared" si="26"/>
        <v>40471.37188634259</v>
      </c>
      <c r="S111" s="78"/>
      <c r="T111" s="88"/>
      <c r="U111" s="88"/>
      <c r="V111" s="88"/>
      <c r="W111" s="88"/>
      <c r="X111" s="8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641"/>
      <c r="AP111" s="637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7"/>
        <v/>
      </c>
      <c r="M112" s="179" t="str">
        <f t="shared" si="21"/>
        <v/>
      </c>
      <c r="N112" s="170">
        <f ca="1" t="shared" si="22"/>
        <v>40471.37188634259</v>
      </c>
      <c r="O112" s="171">
        <f ca="1" t="shared" si="23"/>
        <v>40471.37188634259</v>
      </c>
      <c r="P112" s="171">
        <f ca="1" t="shared" si="24"/>
        <v>40471.37188634259</v>
      </c>
      <c r="Q112" s="171">
        <f ca="1" t="shared" si="25"/>
        <v>40471.37188634259</v>
      </c>
      <c r="R112" s="171">
        <f ca="1" t="shared" si="26"/>
        <v>40471.37188634259</v>
      </c>
      <c r="S112" s="78"/>
      <c r="T112" s="88"/>
      <c r="U112" s="88"/>
      <c r="V112" s="88"/>
      <c r="W112" s="88"/>
      <c r="X112" s="8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641"/>
      <c r="AP112" s="637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7"/>
        <v/>
      </c>
      <c r="M113" s="179" t="str">
        <f t="shared" si="21"/>
        <v/>
      </c>
      <c r="N113" s="170">
        <f ca="1" t="shared" si="22"/>
        <v>40471.37188634259</v>
      </c>
      <c r="O113" s="171">
        <f ca="1" t="shared" si="23"/>
        <v>40471.37188634259</v>
      </c>
      <c r="P113" s="171">
        <f ca="1" t="shared" si="24"/>
        <v>40471.37188634259</v>
      </c>
      <c r="Q113" s="171">
        <f ca="1" t="shared" si="25"/>
        <v>40471.37188634259</v>
      </c>
      <c r="R113" s="171">
        <f ca="1" t="shared" si="26"/>
        <v>40471.37188634259</v>
      </c>
      <c r="S113" s="78"/>
      <c r="T113" s="88"/>
      <c r="U113" s="88"/>
      <c r="V113" s="88"/>
      <c r="W113" s="88"/>
      <c r="X113" s="8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641"/>
      <c r="AP113" s="637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7"/>
        <v/>
      </c>
      <c r="M114" s="179" t="str">
        <f t="shared" si="21"/>
        <v/>
      </c>
      <c r="N114" s="170">
        <f ca="1" t="shared" si="22"/>
        <v>40471.37188634259</v>
      </c>
      <c r="O114" s="171">
        <f ca="1" t="shared" si="23"/>
        <v>40471.37188634259</v>
      </c>
      <c r="P114" s="171">
        <f ca="1" t="shared" si="24"/>
        <v>40471.37188634259</v>
      </c>
      <c r="Q114" s="171">
        <f ca="1" t="shared" si="25"/>
        <v>40471.37188634259</v>
      </c>
      <c r="R114" s="171">
        <f ca="1" t="shared" si="26"/>
        <v>40471.37188634259</v>
      </c>
      <c r="S114" s="78"/>
      <c r="T114" s="88"/>
      <c r="U114" s="88"/>
      <c r="V114" s="88"/>
      <c r="W114" s="88"/>
      <c r="X114" s="8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641"/>
      <c r="AP114" s="637"/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7"/>
        <v/>
      </c>
      <c r="M115" s="179" t="str">
        <f t="shared" si="21"/>
        <v/>
      </c>
      <c r="N115" s="170">
        <f ca="1" t="shared" si="22"/>
        <v>40471.37188634259</v>
      </c>
      <c r="O115" s="171">
        <f ca="1" t="shared" si="23"/>
        <v>40471.37188634259</v>
      </c>
      <c r="P115" s="171">
        <f ca="1" t="shared" si="24"/>
        <v>40471.37188634259</v>
      </c>
      <c r="Q115" s="171">
        <f ca="1" t="shared" si="25"/>
        <v>40471.37188634259</v>
      </c>
      <c r="R115" s="171">
        <f ca="1" t="shared" si="26"/>
        <v>40471.37188634259</v>
      </c>
      <c r="S115" s="78"/>
      <c r="T115" s="88"/>
      <c r="U115" s="88"/>
      <c r="V115" s="88"/>
      <c r="W115" s="88"/>
      <c r="X115" s="8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641"/>
      <c r="AP115" s="637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7"/>
        <v/>
      </c>
      <c r="M116" s="179" t="str">
        <f t="shared" si="21"/>
        <v/>
      </c>
      <c r="N116" s="170">
        <f ca="1" t="shared" si="22"/>
        <v>40471.37188634259</v>
      </c>
      <c r="O116" s="171">
        <f ca="1" t="shared" si="23"/>
        <v>40471.37188634259</v>
      </c>
      <c r="P116" s="171">
        <f ca="1" t="shared" si="24"/>
        <v>40471.37188634259</v>
      </c>
      <c r="Q116" s="171">
        <f ca="1" t="shared" si="25"/>
        <v>40471.37188634259</v>
      </c>
      <c r="R116" s="171">
        <f ca="1" t="shared" si="26"/>
        <v>40471.37188634259</v>
      </c>
      <c r="S116" s="78"/>
      <c r="T116" s="88"/>
      <c r="U116" s="88"/>
      <c r="V116" s="88"/>
      <c r="W116" s="88"/>
      <c r="X116" s="8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641"/>
      <c r="AP116" s="637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7"/>
        <v/>
      </c>
      <c r="M117" s="179" t="str">
        <f t="shared" si="21"/>
        <v/>
      </c>
      <c r="N117" s="170">
        <f ca="1" t="shared" si="22"/>
        <v>40471.37188634259</v>
      </c>
      <c r="O117" s="171">
        <f ca="1" t="shared" si="23"/>
        <v>40471.37188634259</v>
      </c>
      <c r="P117" s="171">
        <f ca="1" t="shared" si="24"/>
        <v>40471.37188634259</v>
      </c>
      <c r="Q117" s="171">
        <f ca="1" t="shared" si="25"/>
        <v>40471.37188634259</v>
      </c>
      <c r="R117" s="171">
        <f ca="1" t="shared" si="26"/>
        <v>40471.37188634259</v>
      </c>
      <c r="S117" s="78"/>
      <c r="T117" s="88"/>
      <c r="U117" s="88"/>
      <c r="V117" s="88"/>
      <c r="W117" s="88"/>
      <c r="X117" s="8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641"/>
      <c r="AP117" s="637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7"/>
        <v/>
      </c>
      <c r="M118" s="179" t="str">
        <f t="shared" si="21"/>
        <v/>
      </c>
      <c r="N118" s="170">
        <f ca="1" t="shared" si="22"/>
        <v>40471.37188634259</v>
      </c>
      <c r="O118" s="171">
        <f ca="1" t="shared" si="23"/>
        <v>40471.37188634259</v>
      </c>
      <c r="P118" s="171">
        <f ca="1" t="shared" si="24"/>
        <v>40471.37188634259</v>
      </c>
      <c r="Q118" s="171">
        <f ca="1" t="shared" si="25"/>
        <v>40471.37188634259</v>
      </c>
      <c r="R118" s="171">
        <f ca="1" t="shared" si="26"/>
        <v>40471.37188634259</v>
      </c>
      <c r="S118" s="78"/>
      <c r="T118" s="88"/>
      <c r="U118" s="88"/>
      <c r="V118" s="88"/>
      <c r="W118" s="88"/>
      <c r="X118" s="8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641"/>
      <c r="AP118" s="637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7"/>
        <v/>
      </c>
      <c r="M119" s="179" t="str">
        <f t="shared" si="21"/>
        <v/>
      </c>
      <c r="N119" s="170">
        <f ca="1" t="shared" si="22"/>
        <v>40471.37188634259</v>
      </c>
      <c r="O119" s="171">
        <f ca="1" t="shared" si="23"/>
        <v>40471.37188634259</v>
      </c>
      <c r="P119" s="171">
        <f ca="1" t="shared" si="24"/>
        <v>40471.37188634259</v>
      </c>
      <c r="Q119" s="171">
        <f ca="1" t="shared" si="25"/>
        <v>40471.37188634259</v>
      </c>
      <c r="R119" s="171">
        <f ca="1" t="shared" si="26"/>
        <v>40471.37188634259</v>
      </c>
      <c r="S119" s="78"/>
      <c r="T119" s="88"/>
      <c r="U119" s="88"/>
      <c r="V119" s="88"/>
      <c r="W119" s="88"/>
      <c r="X119" s="8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641"/>
      <c r="AP119" s="637"/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7"/>
        <v/>
      </c>
      <c r="M120" s="179" t="str">
        <f t="shared" si="21"/>
        <v/>
      </c>
      <c r="N120" s="170">
        <f ca="1" t="shared" si="22"/>
        <v>40471.37188634259</v>
      </c>
      <c r="O120" s="171">
        <f ca="1" t="shared" si="23"/>
        <v>40471.37188634259</v>
      </c>
      <c r="P120" s="171">
        <f ca="1" t="shared" si="24"/>
        <v>40471.37188634259</v>
      </c>
      <c r="Q120" s="171">
        <f ca="1" t="shared" si="25"/>
        <v>40471.37188634259</v>
      </c>
      <c r="R120" s="171">
        <f ca="1" t="shared" si="26"/>
        <v>40471.37188634259</v>
      </c>
      <c r="S120" s="78"/>
      <c r="T120" s="88"/>
      <c r="U120" s="88"/>
      <c r="V120" s="88"/>
      <c r="W120" s="88"/>
      <c r="X120" s="8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641"/>
      <c r="AP120" s="637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7"/>
        <v/>
      </c>
      <c r="M121" s="179" t="str">
        <f t="shared" si="21"/>
        <v/>
      </c>
      <c r="N121" s="170">
        <f ca="1" t="shared" si="22"/>
        <v>40471.37188634259</v>
      </c>
      <c r="O121" s="171">
        <f ca="1" t="shared" si="23"/>
        <v>40471.37188634259</v>
      </c>
      <c r="P121" s="171">
        <f ca="1" t="shared" si="24"/>
        <v>40471.37188634259</v>
      </c>
      <c r="Q121" s="171">
        <f ca="1" t="shared" si="25"/>
        <v>40471.37188634259</v>
      </c>
      <c r="R121" s="171">
        <f ca="1" t="shared" si="26"/>
        <v>40471.37188634259</v>
      </c>
      <c r="S121" s="78"/>
      <c r="T121" s="88"/>
      <c r="U121" s="88"/>
      <c r="V121" s="88"/>
      <c r="W121" s="88"/>
      <c r="X121" s="8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641"/>
      <c r="AP121" s="637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7"/>
        <v/>
      </c>
      <c r="M122" s="179" t="str">
        <f t="shared" si="21"/>
        <v/>
      </c>
      <c r="N122" s="170">
        <f ca="1" t="shared" si="22"/>
        <v>40471.37188634259</v>
      </c>
      <c r="O122" s="171">
        <f ca="1" t="shared" si="23"/>
        <v>40471.37188634259</v>
      </c>
      <c r="P122" s="171">
        <f ca="1" t="shared" si="24"/>
        <v>40471.37188634259</v>
      </c>
      <c r="Q122" s="171">
        <f ca="1" t="shared" si="25"/>
        <v>40471.37188634259</v>
      </c>
      <c r="R122" s="171">
        <f ca="1" t="shared" si="26"/>
        <v>40471.37188634259</v>
      </c>
      <c r="S122" s="78"/>
      <c r="T122" s="88"/>
      <c r="U122" s="88"/>
      <c r="V122" s="88"/>
      <c r="W122" s="88"/>
      <c r="X122" s="8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641"/>
      <c r="AP122" s="637"/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7"/>
        <v/>
      </c>
      <c r="M123" s="179" t="str">
        <f t="shared" si="21"/>
        <v/>
      </c>
      <c r="N123" s="170">
        <f ca="1" t="shared" si="22"/>
        <v>40471.37188634259</v>
      </c>
      <c r="O123" s="171">
        <f ca="1" t="shared" si="23"/>
        <v>40471.37188634259</v>
      </c>
      <c r="P123" s="171">
        <f ca="1" t="shared" si="24"/>
        <v>40471.37188634259</v>
      </c>
      <c r="Q123" s="171">
        <f ca="1" t="shared" si="25"/>
        <v>40471.37188634259</v>
      </c>
      <c r="R123" s="171">
        <f ca="1" t="shared" si="26"/>
        <v>40471.37188634259</v>
      </c>
      <c r="S123" s="78"/>
      <c r="T123" s="88"/>
      <c r="U123" s="88"/>
      <c r="V123" s="88"/>
      <c r="W123" s="88"/>
      <c r="X123" s="8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641"/>
      <c r="AP123" s="637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7"/>
        <v/>
      </c>
      <c r="M124" s="179" t="str">
        <f t="shared" si="21"/>
        <v/>
      </c>
      <c r="N124" s="170">
        <f ca="1" t="shared" si="22"/>
        <v>40471.37188634259</v>
      </c>
      <c r="O124" s="171">
        <f ca="1" t="shared" si="23"/>
        <v>40471.37188634259</v>
      </c>
      <c r="P124" s="171">
        <f ca="1" t="shared" si="24"/>
        <v>40471.37188634259</v>
      </c>
      <c r="Q124" s="171">
        <f ca="1" t="shared" si="25"/>
        <v>40471.37188634259</v>
      </c>
      <c r="R124" s="171">
        <f ca="1" t="shared" si="26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41"/>
      <c r="AP124" s="637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7"/>
        <v/>
      </c>
      <c r="M125" s="179" t="str">
        <f t="shared" si="21"/>
        <v/>
      </c>
      <c r="N125" s="170">
        <f ca="1" t="shared" si="22"/>
        <v>40471.37188634259</v>
      </c>
      <c r="O125" s="171">
        <f ca="1" t="shared" si="23"/>
        <v>40471.37188634259</v>
      </c>
      <c r="P125" s="171">
        <f ca="1" t="shared" si="24"/>
        <v>40471.37188634259</v>
      </c>
      <c r="Q125" s="171">
        <f ca="1" t="shared" si="25"/>
        <v>40471.37188634259</v>
      </c>
      <c r="R125" s="171">
        <f ca="1" t="shared" si="26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7"/>
        <v/>
      </c>
      <c r="M126" s="179" t="str">
        <f t="shared" si="21"/>
        <v/>
      </c>
      <c r="N126" s="170">
        <f ca="1" t="shared" si="22"/>
        <v>40471.37188634259</v>
      </c>
      <c r="O126" s="171">
        <f ca="1" t="shared" si="23"/>
        <v>40471.37188634259</v>
      </c>
      <c r="P126" s="171">
        <f ca="1" t="shared" si="24"/>
        <v>40471.37188634259</v>
      </c>
      <c r="Q126" s="171">
        <f ca="1" t="shared" si="25"/>
        <v>40471.37188634259</v>
      </c>
      <c r="R126" s="171">
        <f ca="1" t="shared" si="26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7"/>
        <v/>
      </c>
      <c r="M127" s="179" t="str">
        <f t="shared" si="21"/>
        <v/>
      </c>
      <c r="N127" s="170">
        <f ca="1" t="shared" si="22"/>
        <v>40471.37188634259</v>
      </c>
      <c r="O127" s="171">
        <f ca="1" t="shared" si="23"/>
        <v>40471.37188634259</v>
      </c>
      <c r="P127" s="171">
        <f ca="1" t="shared" si="24"/>
        <v>40471.37188634259</v>
      </c>
      <c r="Q127" s="171">
        <f ca="1" t="shared" si="25"/>
        <v>40471.37188634259</v>
      </c>
      <c r="R127" s="171">
        <f ca="1" t="shared" si="26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7"/>
        <v/>
      </c>
      <c r="M128" s="179" t="str">
        <f t="shared" si="21"/>
        <v/>
      </c>
      <c r="N128" s="170">
        <f ca="1" t="shared" si="22"/>
        <v>40471.37188634259</v>
      </c>
      <c r="O128" s="171">
        <f ca="1" t="shared" si="23"/>
        <v>40471.37188634259</v>
      </c>
      <c r="P128" s="171">
        <f ca="1" t="shared" si="24"/>
        <v>40471.37188634259</v>
      </c>
      <c r="Q128" s="171">
        <f ca="1" t="shared" si="25"/>
        <v>40471.37188634259</v>
      </c>
      <c r="R128" s="171">
        <f ca="1" t="shared" si="26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7"/>
        <v/>
      </c>
      <c r="M129" s="179" t="str">
        <f t="shared" si="21"/>
        <v/>
      </c>
      <c r="N129" s="170">
        <f ca="1" t="shared" si="22"/>
        <v>40471.37188634259</v>
      </c>
      <c r="O129" s="171">
        <f ca="1" t="shared" si="23"/>
        <v>40471.37188634259</v>
      </c>
      <c r="P129" s="171">
        <f ca="1" t="shared" si="24"/>
        <v>40471.37188634259</v>
      </c>
      <c r="Q129" s="171">
        <f ca="1" t="shared" si="25"/>
        <v>40471.37188634259</v>
      </c>
      <c r="R129" s="171">
        <f ca="1" t="shared" si="26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7"/>
        <v/>
      </c>
      <c r="M130" s="179" t="str">
        <f t="shared" si="21"/>
        <v/>
      </c>
      <c r="N130" s="170">
        <f ca="1" t="shared" si="22"/>
        <v>40471.37188634259</v>
      </c>
      <c r="O130" s="171">
        <f ca="1" t="shared" si="23"/>
        <v>40471.37188634259</v>
      </c>
      <c r="P130" s="171">
        <f ca="1" t="shared" si="24"/>
        <v>40471.37188634259</v>
      </c>
      <c r="Q130" s="171">
        <f ca="1" t="shared" si="25"/>
        <v>40471.37188634259</v>
      </c>
      <c r="R130" s="171">
        <f ca="1" t="shared" si="26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7"/>
        <v/>
      </c>
      <c r="M131" s="179" t="str">
        <f t="shared" si="21"/>
        <v/>
      </c>
      <c r="N131" s="170">
        <f ca="1" t="shared" si="22"/>
        <v>40471.37188634259</v>
      </c>
      <c r="O131" s="171">
        <f ca="1" t="shared" si="23"/>
        <v>40471.37188634259</v>
      </c>
      <c r="P131" s="171">
        <f ca="1" t="shared" si="24"/>
        <v>40471.37188634259</v>
      </c>
      <c r="Q131" s="171">
        <f ca="1" t="shared" si="25"/>
        <v>40471.37188634259</v>
      </c>
      <c r="R131" s="171">
        <f ca="1" t="shared" si="26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7"/>
        <v/>
      </c>
      <c r="M132" s="179" t="str">
        <f t="shared" si="21"/>
        <v/>
      </c>
      <c r="N132" s="170">
        <f ca="1" t="shared" si="22"/>
        <v>40471.37188634259</v>
      </c>
      <c r="O132" s="171">
        <f ca="1" t="shared" si="23"/>
        <v>40471.37188634259</v>
      </c>
      <c r="P132" s="171">
        <f ca="1" t="shared" si="24"/>
        <v>40471.37188634259</v>
      </c>
      <c r="Q132" s="171">
        <f ca="1" t="shared" si="25"/>
        <v>40471.37188634259</v>
      </c>
      <c r="R132" s="171">
        <f ca="1" t="shared" si="26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7"/>
        <v/>
      </c>
      <c r="M133" s="179" t="str">
        <f t="shared" si="21"/>
        <v/>
      </c>
      <c r="N133" s="170">
        <f ca="1" t="shared" si="22"/>
        <v>40471.37188634259</v>
      </c>
      <c r="O133" s="171">
        <f ca="1" t="shared" si="23"/>
        <v>40471.37188634259</v>
      </c>
      <c r="P133" s="171">
        <f ca="1" t="shared" si="24"/>
        <v>40471.37188634259</v>
      </c>
      <c r="Q133" s="171">
        <f ca="1" t="shared" si="25"/>
        <v>40471.37188634259</v>
      </c>
      <c r="R133" s="171">
        <f ca="1" t="shared" si="26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7"/>
        <v/>
      </c>
      <c r="M134" s="179" t="str">
        <f t="shared" si="21"/>
        <v/>
      </c>
      <c r="N134" s="170">
        <f ca="1" t="shared" si="22"/>
        <v>40471.37188634259</v>
      </c>
      <c r="O134" s="171">
        <f ca="1" t="shared" si="23"/>
        <v>40471.37188634259</v>
      </c>
      <c r="P134" s="171">
        <f ca="1" t="shared" si="24"/>
        <v>40471.37188634259</v>
      </c>
      <c r="Q134" s="171">
        <f ca="1" t="shared" si="25"/>
        <v>40471.37188634259</v>
      </c>
      <c r="R134" s="171">
        <f ca="1" t="shared" si="26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7"/>
        <v/>
      </c>
      <c r="M135" s="179" t="str">
        <f t="shared" si="21"/>
        <v/>
      </c>
      <c r="N135" s="170">
        <f ca="1" t="shared" si="22"/>
        <v>40471.37188634259</v>
      </c>
      <c r="O135" s="171">
        <f ca="1" t="shared" si="23"/>
        <v>40471.37188634259</v>
      </c>
      <c r="P135" s="171">
        <f ca="1" t="shared" si="24"/>
        <v>40471.37188634259</v>
      </c>
      <c r="Q135" s="171">
        <f ca="1" t="shared" si="25"/>
        <v>40471.37188634259</v>
      </c>
      <c r="R135" s="171">
        <f ca="1" t="shared" si="26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7"/>
        <v/>
      </c>
      <c r="M136" s="179" t="str">
        <f t="shared" si="21"/>
        <v/>
      </c>
      <c r="N136" s="170">
        <f ca="1" t="shared" si="22"/>
        <v>40471.37188634259</v>
      </c>
      <c r="O136" s="171">
        <f ca="1" t="shared" si="23"/>
        <v>40471.37188634259</v>
      </c>
      <c r="P136" s="171">
        <f ca="1" t="shared" si="24"/>
        <v>40471.37188634259</v>
      </c>
      <c r="Q136" s="171">
        <f ca="1" t="shared" si="25"/>
        <v>40471.37188634259</v>
      </c>
      <c r="R136" s="171">
        <f ca="1" t="shared" si="26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7"/>
        <v/>
      </c>
      <c r="M137" s="179" t="str">
        <f t="shared" si="21"/>
        <v/>
      </c>
      <c r="N137" s="170">
        <f ca="1" t="shared" si="22"/>
        <v>40471.37188634259</v>
      </c>
      <c r="O137" s="171">
        <f ca="1" t="shared" si="23"/>
        <v>40471.37188634259</v>
      </c>
      <c r="P137" s="171">
        <f ca="1" t="shared" si="24"/>
        <v>40471.37188634259</v>
      </c>
      <c r="Q137" s="171">
        <f ca="1" t="shared" si="25"/>
        <v>40471.37188634259</v>
      </c>
      <c r="R137" s="171">
        <f ca="1" t="shared" si="26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7"/>
        <v/>
      </c>
      <c r="M138" s="179" t="str">
        <f aca="true" t="shared" si="28" ref="M138:M152">IF(F138="","",+L138+(F138*7/5))</f>
        <v/>
      </c>
      <c r="N138" s="170">
        <f aca="true" t="shared" si="29" ref="N138:N152">IF(K138="",NOW(),K138)</f>
        <v>40471.37188634259</v>
      </c>
      <c r="O138" s="171">
        <f aca="true" t="shared" si="30" ref="O138:O152">IF(G138="",NOW(),VLOOKUP(G138,$A$10:$M$152,13))</f>
        <v>40471.37188634259</v>
      </c>
      <c r="P138" s="171">
        <f aca="true" t="shared" si="31" ref="P138:P152">IF(H138="",NOW(),VLOOKUP(H138,$A$10:$M$152,13))</f>
        <v>40471.37188634259</v>
      </c>
      <c r="Q138" s="171">
        <f aca="true" t="shared" si="32" ref="Q138:Q152">IF(I138="",NOW(),VLOOKUP(I138,$A$10:$M$152,13))</f>
        <v>40471.37188634259</v>
      </c>
      <c r="R138" s="171">
        <f aca="true" t="shared" si="33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4" ref="L139:L152">IF(F139="","",IF(K139="",MAX(N139:R139),K139))</f>
        <v/>
      </c>
      <c r="M139" s="179" t="str">
        <f t="shared" si="28"/>
        <v/>
      </c>
      <c r="N139" s="170">
        <f ca="1" t="shared" si="29"/>
        <v>40471.37188634259</v>
      </c>
      <c r="O139" s="171">
        <f ca="1" t="shared" si="30"/>
        <v>40471.37188634259</v>
      </c>
      <c r="P139" s="171">
        <f ca="1" t="shared" si="31"/>
        <v>40471.37188634259</v>
      </c>
      <c r="Q139" s="171">
        <f ca="1" t="shared" si="32"/>
        <v>40471.37188634259</v>
      </c>
      <c r="R139" s="171">
        <f ca="1" t="shared" si="33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4"/>
        <v/>
      </c>
      <c r="M140" s="179" t="str">
        <f t="shared" si="28"/>
        <v/>
      </c>
      <c r="N140" s="170">
        <f ca="1" t="shared" si="29"/>
        <v>40471.37188634259</v>
      </c>
      <c r="O140" s="171">
        <f ca="1" t="shared" si="30"/>
        <v>40471.37188634259</v>
      </c>
      <c r="P140" s="171">
        <f ca="1" t="shared" si="31"/>
        <v>40471.37188634259</v>
      </c>
      <c r="Q140" s="171">
        <f ca="1" t="shared" si="32"/>
        <v>40471.37188634259</v>
      </c>
      <c r="R140" s="171">
        <f ca="1" t="shared" si="33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4"/>
        <v/>
      </c>
      <c r="M141" s="179" t="str">
        <f t="shared" si="28"/>
        <v/>
      </c>
      <c r="N141" s="170">
        <f ca="1" t="shared" si="29"/>
        <v>40471.37188634259</v>
      </c>
      <c r="O141" s="171">
        <f ca="1" t="shared" si="30"/>
        <v>40471.37188634259</v>
      </c>
      <c r="P141" s="171">
        <f ca="1" t="shared" si="31"/>
        <v>40471.37188634259</v>
      </c>
      <c r="Q141" s="171">
        <f ca="1" t="shared" si="32"/>
        <v>40471.37188634259</v>
      </c>
      <c r="R141" s="171">
        <f ca="1" t="shared" si="33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4"/>
        <v/>
      </c>
      <c r="M142" s="179" t="str">
        <f t="shared" si="28"/>
        <v/>
      </c>
      <c r="N142" s="170">
        <f ca="1" t="shared" si="29"/>
        <v>40471.37188634259</v>
      </c>
      <c r="O142" s="171">
        <f ca="1" t="shared" si="30"/>
        <v>40471.37188634259</v>
      </c>
      <c r="P142" s="171">
        <f ca="1" t="shared" si="31"/>
        <v>40471.37188634259</v>
      </c>
      <c r="Q142" s="171">
        <f ca="1" t="shared" si="32"/>
        <v>40471.37188634259</v>
      </c>
      <c r="R142" s="171">
        <f ca="1" t="shared" si="33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4"/>
        <v/>
      </c>
      <c r="M143" s="179" t="str">
        <f t="shared" si="28"/>
        <v/>
      </c>
      <c r="N143" s="170">
        <f ca="1" t="shared" si="29"/>
        <v>40471.37188634259</v>
      </c>
      <c r="O143" s="171">
        <f ca="1" t="shared" si="30"/>
        <v>40471.37188634259</v>
      </c>
      <c r="P143" s="171">
        <f ca="1" t="shared" si="31"/>
        <v>40471.37188634259</v>
      </c>
      <c r="Q143" s="171">
        <f ca="1" t="shared" si="32"/>
        <v>40471.37188634259</v>
      </c>
      <c r="R143" s="171">
        <f ca="1" t="shared" si="33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4"/>
        <v/>
      </c>
      <c r="M144" s="179" t="str">
        <f t="shared" si="28"/>
        <v/>
      </c>
      <c r="N144" s="170">
        <f ca="1" t="shared" si="29"/>
        <v>40471.37188634259</v>
      </c>
      <c r="O144" s="171">
        <f ca="1" t="shared" si="30"/>
        <v>40471.37188634259</v>
      </c>
      <c r="P144" s="171">
        <f ca="1" t="shared" si="31"/>
        <v>40471.37188634259</v>
      </c>
      <c r="Q144" s="171">
        <f ca="1" t="shared" si="32"/>
        <v>40471.37188634259</v>
      </c>
      <c r="R144" s="171">
        <f ca="1" t="shared" si="33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4"/>
        <v/>
      </c>
      <c r="M145" s="179" t="str">
        <f t="shared" si="28"/>
        <v/>
      </c>
      <c r="N145" s="170">
        <f ca="1" t="shared" si="29"/>
        <v>40471.37188634259</v>
      </c>
      <c r="O145" s="171">
        <f ca="1" t="shared" si="30"/>
        <v>40471.37188634259</v>
      </c>
      <c r="P145" s="171">
        <f ca="1" t="shared" si="31"/>
        <v>40471.37188634259</v>
      </c>
      <c r="Q145" s="171">
        <f ca="1" t="shared" si="32"/>
        <v>40471.37188634259</v>
      </c>
      <c r="R145" s="171">
        <f ca="1" t="shared" si="33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4"/>
        <v/>
      </c>
      <c r="M146" s="179" t="str">
        <f t="shared" si="28"/>
        <v/>
      </c>
      <c r="N146" s="170">
        <f ca="1" t="shared" si="29"/>
        <v>40471.37188634259</v>
      </c>
      <c r="O146" s="171">
        <f ca="1" t="shared" si="30"/>
        <v>40471.37188634259</v>
      </c>
      <c r="P146" s="171">
        <f ca="1" t="shared" si="31"/>
        <v>40471.37188634259</v>
      </c>
      <c r="Q146" s="171">
        <f ca="1" t="shared" si="32"/>
        <v>40471.37188634259</v>
      </c>
      <c r="R146" s="171">
        <f ca="1" t="shared" si="33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4"/>
        <v/>
      </c>
      <c r="M147" s="179" t="str">
        <f t="shared" si="28"/>
        <v/>
      </c>
      <c r="N147" s="170">
        <f ca="1" t="shared" si="29"/>
        <v>40471.37188634259</v>
      </c>
      <c r="O147" s="171">
        <f ca="1" t="shared" si="30"/>
        <v>40471.37188634259</v>
      </c>
      <c r="P147" s="171">
        <f ca="1" t="shared" si="31"/>
        <v>40471.37188634259</v>
      </c>
      <c r="Q147" s="171">
        <f ca="1" t="shared" si="32"/>
        <v>40471.37188634259</v>
      </c>
      <c r="R147" s="171">
        <f ca="1" t="shared" si="33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4"/>
        <v/>
      </c>
      <c r="M148" s="179" t="str">
        <f t="shared" si="28"/>
        <v/>
      </c>
      <c r="N148" s="170">
        <f ca="1" t="shared" si="29"/>
        <v>40471.37188634259</v>
      </c>
      <c r="O148" s="171">
        <f ca="1" t="shared" si="30"/>
        <v>40471.37188634259</v>
      </c>
      <c r="P148" s="171">
        <f ca="1" t="shared" si="31"/>
        <v>40471.37188634259</v>
      </c>
      <c r="Q148" s="171">
        <f ca="1" t="shared" si="32"/>
        <v>40471.37188634259</v>
      </c>
      <c r="R148" s="171">
        <f ca="1" t="shared" si="33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4"/>
        <v/>
      </c>
      <c r="M149" s="179" t="str">
        <f t="shared" si="28"/>
        <v/>
      </c>
      <c r="N149" s="170">
        <f ca="1" t="shared" si="29"/>
        <v>40471.37188634259</v>
      </c>
      <c r="O149" s="171">
        <f ca="1" t="shared" si="30"/>
        <v>40471.37188634259</v>
      </c>
      <c r="P149" s="171">
        <f ca="1" t="shared" si="31"/>
        <v>40471.37188634259</v>
      </c>
      <c r="Q149" s="171">
        <f ca="1" t="shared" si="32"/>
        <v>40471.37188634259</v>
      </c>
      <c r="R149" s="171">
        <f ca="1" t="shared" si="33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4"/>
        <v/>
      </c>
      <c r="M150" s="179" t="str">
        <f t="shared" si="28"/>
        <v/>
      </c>
      <c r="N150" s="170">
        <f ca="1" t="shared" si="29"/>
        <v>40471.37188634259</v>
      </c>
      <c r="O150" s="171">
        <f ca="1" t="shared" si="30"/>
        <v>40471.37188634259</v>
      </c>
      <c r="P150" s="171">
        <f ca="1" t="shared" si="31"/>
        <v>40471.37188634259</v>
      </c>
      <c r="Q150" s="171">
        <f ca="1" t="shared" si="32"/>
        <v>40471.37188634259</v>
      </c>
      <c r="R150" s="171">
        <f ca="1" t="shared" si="33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4"/>
        <v/>
      </c>
      <c r="M151" s="179" t="str">
        <f t="shared" si="28"/>
        <v/>
      </c>
      <c r="N151" s="170">
        <f ca="1" t="shared" si="29"/>
        <v>40471.37188634259</v>
      </c>
      <c r="O151" s="171">
        <f ca="1" t="shared" si="30"/>
        <v>40471.37188634259</v>
      </c>
      <c r="P151" s="171">
        <f ca="1" t="shared" si="31"/>
        <v>40471.37188634259</v>
      </c>
      <c r="Q151" s="171">
        <f ca="1" t="shared" si="32"/>
        <v>40471.37188634259</v>
      </c>
      <c r="R151" s="171">
        <f ca="1" t="shared" si="33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2.75" thickBot="1">
      <c r="F152" s="128"/>
      <c r="G152" s="140"/>
      <c r="H152" s="140"/>
      <c r="I152" s="140"/>
      <c r="J152" s="140"/>
      <c r="K152" s="121"/>
      <c r="L152" s="178" t="str">
        <f t="shared" si="34"/>
        <v/>
      </c>
      <c r="M152" s="179" t="str">
        <f t="shared" si="28"/>
        <v/>
      </c>
      <c r="N152" s="170">
        <f ca="1" t="shared" si="29"/>
        <v>40471.37188634259</v>
      </c>
      <c r="O152" s="171">
        <f ca="1" t="shared" si="30"/>
        <v>40471.37188634259</v>
      </c>
      <c r="P152" s="171">
        <f ca="1" t="shared" si="31"/>
        <v>40471.37188634259</v>
      </c>
      <c r="Q152" s="171">
        <f ca="1" t="shared" si="32"/>
        <v>40471.37188634259</v>
      </c>
      <c r="R152" s="171">
        <f ca="1" t="shared" si="33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43.84</v>
      </c>
      <c r="Z154" s="94">
        <f t="shared" si="35"/>
        <v>38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29</v>
      </c>
      <c r="AF154" s="94">
        <f t="shared" si="35"/>
        <v>5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2.7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17.0822124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7.7535424000000015</v>
      </c>
      <c r="Z156" s="165">
        <f t="shared" si="36"/>
        <v>4.507560000000001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4.3758099999999995</v>
      </c>
      <c r="AF156" s="165">
        <f t="shared" si="36"/>
        <v>0.44530000000000003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5">
      <c r="L169" s="7"/>
      <c r="M169" s="7"/>
    </row>
    <row r="170" spans="12:42" ht="1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4" r:id="rId2"/>
  <headerFooter alignWithMargins="0">
    <oddFooter>&amp;L&amp;F&amp;C&amp;"Arial,Bold"page &amp;P of &amp;N&amp;R&amp;D    &amp;T</oddFooter>
  </headerFooter>
  <ignoredErrors>
    <ignoredError sqref="AP39 AP26:AP29 AP45:AP46 AP48:AP50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I14">
      <selection activeCell="Y42" sqref="Y42"/>
    </sheetView>
  </sheetViews>
  <sheetFormatPr defaultColWidth="9.140625" defaultRowHeight="12.75"/>
  <cols>
    <col min="1" max="1" width="7.00390625" style="0" customWidth="1"/>
    <col min="2" max="2" width="19.28125" style="0" customWidth="1"/>
    <col min="3" max="3" width="8.28125" style="0" customWidth="1"/>
    <col min="4" max="4" width="39.421875" style="0" customWidth="1"/>
    <col min="5" max="5" width="13.85156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6.7109375" style="0" customWidth="1"/>
    <col min="14" max="18" width="1.28515625" style="0" customWidth="1"/>
    <col min="19" max="19" width="6.0039062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8.57421875" style="0" customWidth="1"/>
    <col min="42" max="42" width="11.28125" style="0" customWidth="1"/>
    <col min="43" max="90" width="4.140625" style="0" hidden="1" customWidth="1"/>
    <col min="91" max="93" width="9.140625" style="0" hidden="1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14.25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148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 hidden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 hidden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80">
        <v>8</v>
      </c>
      <c r="B17" s="82"/>
      <c r="C17" s="382"/>
      <c r="D17" s="235"/>
      <c r="E17" s="383"/>
      <c r="F17" s="127"/>
      <c r="G17" s="141"/>
      <c r="H17" s="141"/>
      <c r="I17" s="141"/>
      <c r="J17" s="141"/>
      <c r="K17" s="121"/>
      <c r="L17" s="178" t="str">
        <f t="shared" si="6"/>
        <v/>
      </c>
      <c r="M17" s="179" t="str">
        <f t="shared" si="0"/>
        <v/>
      </c>
      <c r="N17" s="170">
        <f ca="1" t="shared" si="1"/>
        <v>40471.37188634259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641"/>
      <c r="AP17" s="646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 t="s">
        <v>123</v>
      </c>
      <c r="D18" s="235"/>
      <c r="E18" s="357"/>
      <c r="F18" s="127">
        <v>10</v>
      </c>
      <c r="G18" s="141"/>
      <c r="H18" s="141"/>
      <c r="I18" s="141"/>
      <c r="J18" s="141"/>
      <c r="K18" s="121">
        <v>40316</v>
      </c>
      <c r="L18" s="178">
        <f t="shared" si="6"/>
        <v>40316</v>
      </c>
      <c r="M18" s="179">
        <f t="shared" si="0"/>
        <v>40330</v>
      </c>
      <c r="N18" s="170">
        <f ca="1" t="shared" si="1"/>
        <v>40316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>
        <v>40</v>
      </c>
      <c r="AA18" s="160"/>
      <c r="AB18" s="160"/>
      <c r="AC18" s="160"/>
      <c r="AD18" s="160"/>
      <c r="AE18" s="160">
        <v>24</v>
      </c>
      <c r="AF18" s="160"/>
      <c r="AG18" s="160"/>
      <c r="AH18" s="160"/>
      <c r="AI18" s="160"/>
      <c r="AJ18" s="160"/>
      <c r="AK18" s="160"/>
      <c r="AL18" s="160"/>
      <c r="AM18" s="74"/>
      <c r="AN18" s="77"/>
      <c r="AO18" s="641">
        <f>(Z18*0.5+AE18*0.1)/(Z18+AE18)</f>
        <v>0.35</v>
      </c>
      <c r="AP18" s="647" t="s">
        <v>289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/>
      <c r="E19" s="357"/>
      <c r="F19" s="127"/>
      <c r="G19" s="141"/>
      <c r="H19" s="141"/>
      <c r="I19" s="141"/>
      <c r="J19" s="141"/>
      <c r="K19" s="121"/>
      <c r="L19" s="178" t="str">
        <f t="shared" si="6"/>
        <v/>
      </c>
      <c r="M19" s="179" t="str">
        <f t="shared" si="0"/>
        <v/>
      </c>
      <c r="N19" s="170">
        <f ca="1" t="shared" si="1"/>
        <v>40471.37188634259</v>
      </c>
      <c r="O19" s="171">
        <f ca="1" t="shared" si="2"/>
        <v>40471.37188634259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O19" s="641"/>
      <c r="AP19" s="647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/>
      <c r="E20" s="357"/>
      <c r="F20" s="127"/>
      <c r="G20" s="141"/>
      <c r="H20" s="141"/>
      <c r="I20" s="141"/>
      <c r="J20" s="141"/>
      <c r="K20" s="121"/>
      <c r="L20" s="178" t="str">
        <f t="shared" si="6"/>
        <v/>
      </c>
      <c r="M20" s="179" t="str">
        <f t="shared" si="0"/>
        <v/>
      </c>
      <c r="N20" s="170">
        <f ca="1" t="shared" si="1"/>
        <v>40471.37188634259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O20" s="641"/>
      <c r="AP20" s="647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O21" s="641"/>
      <c r="AP21" s="64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>
        <v>40299</v>
      </c>
      <c r="L22" s="178">
        <f t="shared" si="6"/>
        <v>40299</v>
      </c>
      <c r="M22" s="179">
        <f t="shared" si="0"/>
        <v>40343.8</v>
      </c>
      <c r="N22" s="170">
        <f ca="1" t="shared" si="1"/>
        <v>40299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>
        <f>0.31*F22</f>
        <v>9.92</v>
      </c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>
        <v>0.2</v>
      </c>
      <c r="AP22" s="646" t="s">
        <v>199</v>
      </c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13</v>
      </c>
      <c r="H23" s="141"/>
      <c r="I23" s="141"/>
      <c r="J23" s="141"/>
      <c r="K23" s="121"/>
      <c r="L23" s="178">
        <f ca="1" t="shared" si="6"/>
        <v>40471.37188634259</v>
      </c>
      <c r="M23" s="363">
        <f ca="1" t="shared" si="0"/>
        <v>40471.37188634259</v>
      </c>
      <c r="N23" s="170">
        <f ca="1" t="shared" si="1"/>
        <v>40471.37188634259</v>
      </c>
      <c r="O23" s="171">
        <f ca="1" t="shared" si="2"/>
        <v>40343.8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>
        <v>40352</v>
      </c>
      <c r="L25" s="178">
        <f t="shared" si="6"/>
        <v>40352</v>
      </c>
      <c r="M25" s="363">
        <f t="shared" si="0"/>
        <v>40352</v>
      </c>
      <c r="N25" s="170">
        <f ca="1" t="shared" si="1"/>
        <v>40352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/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7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/>
      <c r="E27" s="357"/>
      <c r="F27" s="127"/>
      <c r="G27" s="141"/>
      <c r="H27" s="141"/>
      <c r="I27" s="141"/>
      <c r="J27" s="141"/>
      <c r="K27" s="121"/>
      <c r="L27" s="178" t="str">
        <f t="shared" si="6"/>
        <v/>
      </c>
      <c r="M27" s="179" t="str">
        <f t="shared" si="0"/>
        <v/>
      </c>
      <c r="N27" s="170">
        <f ca="1" t="shared" si="1"/>
        <v>40471.37188634259</v>
      </c>
      <c r="O27" s="171">
        <f ca="1" t="shared" si="2"/>
        <v>40471.37188634259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74"/>
      <c r="AN27" s="77"/>
      <c r="AO27" s="641"/>
      <c r="AP27" s="647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7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7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t="shared" si="6"/>
        <v>40401</v>
      </c>
      <c r="M30" s="363">
        <f t="shared" si="0"/>
        <v>40401</v>
      </c>
      <c r="N30" s="170">
        <f ca="1" t="shared" si="1"/>
        <v>40401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>
        <f>'1220  Misc C&amp;S'!AO23</f>
        <v>0</v>
      </c>
      <c r="AP30" s="64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 hidden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 hidden="1">
      <c r="A32" s="80">
        <v>23</v>
      </c>
      <c r="B32" s="82"/>
      <c r="C32" s="238"/>
      <c r="E32" s="357"/>
      <c r="F32" s="127"/>
      <c r="G32" s="141"/>
      <c r="H32" s="141"/>
      <c r="I32" s="141"/>
      <c r="J32" s="141"/>
      <c r="K32" s="121"/>
      <c r="L32" s="178" t="str">
        <f t="shared" si="6"/>
        <v/>
      </c>
      <c r="M32" s="363" t="str">
        <f t="shared" si="0"/>
        <v/>
      </c>
      <c r="N32" s="170">
        <f ca="1" t="shared" si="1"/>
        <v>40471.37188634259</v>
      </c>
      <c r="O32" s="171">
        <f ca="1" t="shared" si="2"/>
        <v>40471.37188634259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57"/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 hidden="1">
      <c r="A33" s="80">
        <v>24</v>
      </c>
      <c r="C33" s="235"/>
      <c r="D33" s="238"/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5"/>
      <c r="E36" s="359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7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18">
        <v>28</v>
      </c>
      <c r="B37" s="819"/>
      <c r="C37" s="812"/>
      <c r="D37" s="812"/>
      <c r="E37" s="813"/>
      <c r="F37" s="814"/>
      <c r="G37" s="815"/>
      <c r="H37" s="815"/>
      <c r="I37" s="815"/>
      <c r="J37" s="815"/>
      <c r="K37" s="816"/>
      <c r="L37" s="816" t="str">
        <f t="shared" si="6"/>
        <v/>
      </c>
      <c r="M37" s="817" t="str">
        <f t="shared" si="0"/>
        <v/>
      </c>
      <c r="N37" s="170">
        <f ca="1" t="shared" si="1"/>
        <v>40471.37188634259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811"/>
      <c r="AA37" s="811"/>
      <c r="AB37" s="811"/>
      <c r="AC37" s="811"/>
      <c r="AD37" s="811"/>
      <c r="AE37" s="811"/>
      <c r="AF37" s="160"/>
      <c r="AG37" s="160"/>
      <c r="AH37" s="160"/>
      <c r="AI37" s="160"/>
      <c r="AJ37" s="160"/>
      <c r="AK37" s="160"/>
      <c r="AL37" s="160"/>
      <c r="AM37" s="74"/>
      <c r="AN37" s="77"/>
      <c r="AO37" s="641"/>
      <c r="AP37" s="647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0">
        <v>29</v>
      </c>
      <c r="B38" s="82"/>
      <c r="C38" s="812" t="s">
        <v>318</v>
      </c>
      <c r="D38" s="820"/>
      <c r="E38" s="357"/>
      <c r="F38" s="814">
        <v>100</v>
      </c>
      <c r="G38" s="815"/>
      <c r="H38" s="815"/>
      <c r="I38" s="815"/>
      <c r="J38" s="815"/>
      <c r="K38" s="816">
        <v>40407</v>
      </c>
      <c r="L38" s="816">
        <f t="shared" si="6"/>
        <v>40407</v>
      </c>
      <c r="M38" s="817">
        <f t="shared" si="0"/>
        <v>40547</v>
      </c>
      <c r="N38" s="170">
        <f ca="1" t="shared" si="1"/>
        <v>40407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811">
        <v>22</v>
      </c>
      <c r="AA38" s="811"/>
      <c r="AB38" s="811"/>
      <c r="AC38" s="811"/>
      <c r="AD38" s="811"/>
      <c r="AE38" s="811">
        <v>6</v>
      </c>
      <c r="AF38" s="160"/>
      <c r="AG38" s="160"/>
      <c r="AH38" s="160"/>
      <c r="AI38" s="160"/>
      <c r="AJ38" s="160"/>
      <c r="AK38" s="160"/>
      <c r="AL38" s="160"/>
      <c r="AM38" s="74"/>
      <c r="AN38" s="77"/>
      <c r="AO38" s="641">
        <f>(Z38*0.5+AE38*0.1)/(Z38+AE38)</f>
        <v>0.41428571428571426</v>
      </c>
      <c r="AP38" s="647" t="s">
        <v>289</v>
      </c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D39" s="238"/>
      <c r="E39" s="357"/>
      <c r="F39" s="127"/>
      <c r="G39" s="141"/>
      <c r="H39" s="141"/>
      <c r="I39" s="141"/>
      <c r="J39" s="141"/>
      <c r="K39" s="121"/>
      <c r="L39" s="178" t="str">
        <f t="shared" si="6"/>
        <v/>
      </c>
      <c r="M39" s="363" t="str">
        <f t="shared" si="0"/>
        <v/>
      </c>
      <c r="N39" s="170">
        <f ca="1" t="shared" si="1"/>
        <v>40471.37188634259</v>
      </c>
      <c r="O39" s="171">
        <f ca="1" t="shared" si="2"/>
        <v>40471.37188634259</v>
      </c>
      <c r="P39" s="171">
        <f ca="1" t="shared" si="3"/>
        <v>40471.37188634259</v>
      </c>
      <c r="Q39" s="171">
        <f ca="1" t="shared" si="4"/>
        <v>40471.37188634259</v>
      </c>
      <c r="R39" s="171">
        <f ca="1" t="shared" si="5"/>
        <v>40471.37188634259</v>
      </c>
      <c r="S39" s="76"/>
      <c r="T39" s="88"/>
      <c r="U39" s="88"/>
      <c r="V39" s="88"/>
      <c r="W39" s="88"/>
      <c r="X39" s="89"/>
      <c r="Y39" s="160"/>
      <c r="Z39" s="796"/>
      <c r="AA39" s="796"/>
      <c r="AB39" s="796"/>
      <c r="AC39" s="796"/>
      <c r="AD39" s="796"/>
      <c r="AE39" s="796"/>
      <c r="AF39" s="160"/>
      <c r="AG39" s="160"/>
      <c r="AH39" s="160"/>
      <c r="AI39" s="160"/>
      <c r="AJ39" s="160"/>
      <c r="AK39" s="160"/>
      <c r="AL39" s="160"/>
      <c r="AM39" s="74"/>
      <c r="AN39" s="77"/>
      <c r="AO39" s="657"/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80">
        <v>31</v>
      </c>
      <c r="B40" s="82"/>
      <c r="C40" s="235"/>
      <c r="D40" s="235"/>
      <c r="E40" s="357"/>
      <c r="F40" s="127"/>
      <c r="G40" s="141"/>
      <c r="H40" s="141"/>
      <c r="I40" s="141"/>
      <c r="J40" s="141"/>
      <c r="K40" s="121"/>
      <c r="L40" s="178" t="str">
        <f t="shared" si="6"/>
        <v/>
      </c>
      <c r="M40" s="179" t="str">
        <f t="shared" si="0"/>
        <v/>
      </c>
      <c r="N40" s="170">
        <f ca="1" t="shared" si="1"/>
        <v>40471.37188634259</v>
      </c>
      <c r="O40" s="171">
        <f ca="1" t="shared" si="2"/>
        <v>40471.37188634259</v>
      </c>
      <c r="P40" s="171">
        <f ca="1" t="shared" si="3"/>
        <v>40471.37188634259</v>
      </c>
      <c r="Q40" s="171">
        <f ca="1" t="shared" si="4"/>
        <v>40471.37188634259</v>
      </c>
      <c r="R40" s="171">
        <f ca="1" t="shared" si="5"/>
        <v>40471.37188634259</v>
      </c>
      <c r="S40" s="76"/>
      <c r="T40" s="88"/>
      <c r="U40" s="88"/>
      <c r="V40" s="88"/>
      <c r="W40" s="88"/>
      <c r="X40" s="89"/>
      <c r="Y40" s="811"/>
      <c r="Z40" s="811"/>
      <c r="AA40" s="796"/>
      <c r="AB40" s="796"/>
      <c r="AC40" s="796"/>
      <c r="AD40" s="796"/>
      <c r="AE40" s="796"/>
      <c r="AF40" s="160"/>
      <c r="AG40" s="160"/>
      <c r="AH40" s="160"/>
      <c r="AI40" s="160"/>
      <c r="AJ40" s="160"/>
      <c r="AK40" s="160"/>
      <c r="AL40" s="160"/>
      <c r="AM40" s="74"/>
      <c r="AN40" s="77"/>
      <c r="AO40" s="641">
        <v>0.2</v>
      </c>
      <c r="AP40" s="646" t="s">
        <v>199</v>
      </c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831" t="s">
        <v>112</v>
      </c>
      <c r="D41" s="821"/>
      <c r="E41" s="832" t="s">
        <v>107</v>
      </c>
      <c r="F41" s="814">
        <v>20</v>
      </c>
      <c r="G41" s="815">
        <v>29</v>
      </c>
      <c r="H41" s="141"/>
      <c r="I41" s="141"/>
      <c r="J41" s="141"/>
      <c r="K41" s="121"/>
      <c r="L41" s="816">
        <f ca="1" t="shared" si="6"/>
        <v>40547</v>
      </c>
      <c r="M41" s="822">
        <f ca="1" t="shared" si="0"/>
        <v>40575</v>
      </c>
      <c r="N41" s="170">
        <f ca="1" t="shared" si="1"/>
        <v>40471.37188634259</v>
      </c>
      <c r="O41" s="171">
        <f ca="1" t="shared" si="2"/>
        <v>40547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811">
        <v>24</v>
      </c>
      <c r="Z41" s="811"/>
      <c r="AA41" s="796"/>
      <c r="AB41" s="796"/>
      <c r="AC41" s="796"/>
      <c r="AD41" s="796"/>
      <c r="AE41" s="796"/>
      <c r="AF41" s="160"/>
      <c r="AG41" s="160"/>
      <c r="AH41" s="160"/>
      <c r="AI41" s="160"/>
      <c r="AJ41" s="160"/>
      <c r="AK41" s="160"/>
      <c r="AL41" s="160"/>
      <c r="AM41" s="74"/>
      <c r="AN41" s="77"/>
      <c r="AO41" s="657">
        <v>0.25</v>
      </c>
      <c r="AP41" s="646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235" t="s">
        <v>125</v>
      </c>
      <c r="E42" s="358"/>
      <c r="F42" s="127">
        <v>10</v>
      </c>
      <c r="G42" s="141">
        <v>32</v>
      </c>
      <c r="H42" s="141"/>
      <c r="I42" s="141"/>
      <c r="J42" s="141"/>
      <c r="K42" s="121"/>
      <c r="L42" s="816">
        <f ca="1" t="shared" si="6"/>
        <v>40575</v>
      </c>
      <c r="M42" s="817">
        <f aca="true" t="shared" si="7" ref="M42:M73">IF(F42="","",+L42+(F42*7/5))</f>
        <v>40589</v>
      </c>
      <c r="N42" s="170">
        <f aca="true" t="shared" si="8" ref="N42:N73">IF(K42="",NOW(),K42)</f>
        <v>40471.37188634259</v>
      </c>
      <c r="O42" s="171">
        <f aca="true" t="shared" si="9" ref="O42:O73">IF(G42="",NOW(),VLOOKUP(G42,$A$10:$M$152,13))</f>
        <v>40575</v>
      </c>
      <c r="P42" s="171">
        <f aca="true" t="shared" si="10" ref="P42:P73">IF(H42="",NOW(),VLOOKUP(H42,$A$10:$M$152,13))</f>
        <v>40471.37188634259</v>
      </c>
      <c r="Q42" s="171">
        <f aca="true" t="shared" si="11" ref="Q42:Q73">IF(I42="",NOW(),VLOOKUP(I42,$A$10:$M$152,13))</f>
        <v>40471.37188634259</v>
      </c>
      <c r="R42" s="171">
        <f aca="true" t="shared" si="12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811">
        <f>1*'Drawing Basis'!I26</f>
        <v>2</v>
      </c>
      <c r="AA42" s="796"/>
      <c r="AB42" s="796"/>
      <c r="AC42" s="796"/>
      <c r="AD42" s="796"/>
      <c r="AE42" s="796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235" t="s">
        <v>126</v>
      </c>
      <c r="E43" s="358"/>
      <c r="F43" s="127">
        <v>10</v>
      </c>
      <c r="G43" s="141">
        <v>33</v>
      </c>
      <c r="H43" s="141"/>
      <c r="I43" s="141"/>
      <c r="J43" s="141"/>
      <c r="K43" s="121"/>
      <c r="L43" s="816">
        <f aca="true" t="shared" si="13" ref="L43:L74">IF(F43="","",IF(K43="",MAX(N43:R43),K43))</f>
        <v>40589</v>
      </c>
      <c r="M43" s="817">
        <f ca="1" t="shared" si="7"/>
        <v>40603</v>
      </c>
      <c r="N43" s="170">
        <f ca="1" t="shared" si="8"/>
        <v>40471.37188634259</v>
      </c>
      <c r="O43" s="171">
        <f ca="1" t="shared" si="9"/>
        <v>40589</v>
      </c>
      <c r="P43" s="171">
        <f ca="1" t="shared" si="10"/>
        <v>40471.37188634259</v>
      </c>
      <c r="Q43" s="171">
        <f ca="1" t="shared" si="11"/>
        <v>40471.37188634259</v>
      </c>
      <c r="R43" s="171">
        <f ca="1" t="shared" si="12"/>
        <v>40471.37188634259</v>
      </c>
      <c r="S43" s="76"/>
      <c r="T43" s="88"/>
      <c r="U43" s="88"/>
      <c r="V43" s="88"/>
      <c r="W43" s="88"/>
      <c r="X43" s="89"/>
      <c r="Y43" s="160"/>
      <c r="Z43" s="811">
        <f>4*'Drawing Basis'!J26</f>
        <v>8</v>
      </c>
      <c r="AA43" s="796"/>
      <c r="AB43" s="796"/>
      <c r="AC43" s="796"/>
      <c r="AD43" s="796"/>
      <c r="AE43" s="796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235" t="s">
        <v>305</v>
      </c>
      <c r="E44" s="358"/>
      <c r="F44" s="814">
        <v>10</v>
      </c>
      <c r="G44" s="141">
        <v>34</v>
      </c>
      <c r="H44" s="141"/>
      <c r="I44" s="141"/>
      <c r="J44" s="141"/>
      <c r="K44" s="121"/>
      <c r="L44" s="816">
        <f ca="1" t="shared" si="13"/>
        <v>40603</v>
      </c>
      <c r="M44" s="817">
        <f ca="1" t="shared" si="7"/>
        <v>40617</v>
      </c>
      <c r="N44" s="170">
        <f ca="1" t="shared" si="8"/>
        <v>40471.37188634259</v>
      </c>
      <c r="O44" s="171">
        <f ca="1" t="shared" si="9"/>
        <v>40603</v>
      </c>
      <c r="P44" s="171">
        <f ca="1" t="shared" si="10"/>
        <v>40471.37188634259</v>
      </c>
      <c r="Q44" s="171">
        <f ca="1" t="shared" si="11"/>
        <v>40471.37188634259</v>
      </c>
      <c r="R44" s="171">
        <f ca="1" t="shared" si="12"/>
        <v>40471.37188634259</v>
      </c>
      <c r="S44" s="76"/>
      <c r="T44" s="88"/>
      <c r="U44" s="88"/>
      <c r="V44" s="88"/>
      <c r="W44" s="88"/>
      <c r="X44" s="89"/>
      <c r="Y44" s="160"/>
      <c r="Z44" s="811">
        <f>2*'Drawing Basis'!J26</f>
        <v>4</v>
      </c>
      <c r="AA44" s="796"/>
      <c r="AB44" s="796"/>
      <c r="AC44" s="796"/>
      <c r="AD44" s="796"/>
      <c r="AE44" s="811">
        <f>2.7*'Drawing Basis'!J26</f>
        <v>5.4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0.2702127659574468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752" t="s">
        <v>304</v>
      </c>
      <c r="E45" s="358"/>
      <c r="F45" s="127">
        <v>0</v>
      </c>
      <c r="G45" s="141">
        <v>35</v>
      </c>
      <c r="H45" s="141"/>
      <c r="I45" s="141"/>
      <c r="J45" s="141"/>
      <c r="K45" s="121"/>
      <c r="L45" s="816">
        <f ca="1" t="shared" si="13"/>
        <v>40617</v>
      </c>
      <c r="M45" s="822">
        <f ca="1" t="shared" si="7"/>
        <v>40617</v>
      </c>
      <c r="N45" s="170">
        <f ca="1" t="shared" si="8"/>
        <v>40471.37188634259</v>
      </c>
      <c r="O45" s="171">
        <f ca="1" t="shared" si="9"/>
        <v>40617</v>
      </c>
      <c r="P45" s="171">
        <f ca="1" t="shared" si="10"/>
        <v>40471.37188634259</v>
      </c>
      <c r="Q45" s="171">
        <f ca="1" t="shared" si="11"/>
        <v>40471.37188634259</v>
      </c>
      <c r="R45" s="171">
        <f ca="1" t="shared" si="12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/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178" t="str">
        <f t="shared" si="13"/>
        <v/>
      </c>
      <c r="M46" s="179" t="str">
        <f t="shared" si="7"/>
        <v/>
      </c>
      <c r="N46" s="170">
        <f ca="1" t="shared" si="8"/>
        <v>40471.37188634259</v>
      </c>
      <c r="O46" s="171">
        <f ca="1" t="shared" si="9"/>
        <v>40471.37188634259</v>
      </c>
      <c r="P46" s="171">
        <f ca="1" t="shared" si="10"/>
        <v>40471.37188634259</v>
      </c>
      <c r="Q46" s="171">
        <f ca="1" t="shared" si="11"/>
        <v>40471.37188634259</v>
      </c>
      <c r="R46" s="171">
        <f ca="1" t="shared" si="12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40662</v>
      </c>
      <c r="L47" s="816">
        <f t="shared" si="13"/>
        <v>40662</v>
      </c>
      <c r="M47" s="822">
        <f t="shared" si="7"/>
        <v>40662</v>
      </c>
      <c r="N47" s="170">
        <f ca="1" t="shared" si="8"/>
        <v>40662</v>
      </c>
      <c r="O47" s="171">
        <f ca="1" t="shared" si="9"/>
        <v>40471.37188634259</v>
      </c>
      <c r="P47" s="171">
        <f ca="1" t="shared" si="10"/>
        <v>40471.37188634259</v>
      </c>
      <c r="Q47" s="171">
        <f ca="1" t="shared" si="11"/>
        <v>40471.37188634259</v>
      </c>
      <c r="R47" s="171">
        <f ca="1" t="shared" si="12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/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13"/>
        <v/>
      </c>
      <c r="M48" s="179" t="str">
        <f t="shared" si="7"/>
        <v/>
      </c>
      <c r="N48" s="170">
        <f ca="1" t="shared" si="8"/>
        <v>40471.37188634259</v>
      </c>
      <c r="O48" s="171">
        <f ca="1" t="shared" si="9"/>
        <v>40471.37188634259</v>
      </c>
      <c r="P48" s="171">
        <f ca="1" t="shared" si="10"/>
        <v>40471.37188634259</v>
      </c>
      <c r="Q48" s="171">
        <f ca="1" t="shared" si="11"/>
        <v>40471.37188634259</v>
      </c>
      <c r="R48" s="171">
        <f ca="1" t="shared" si="12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C49" s="361"/>
      <c r="D49" s="235"/>
      <c r="E49" s="358"/>
      <c r="F49" s="127"/>
      <c r="G49" s="141"/>
      <c r="H49" s="141"/>
      <c r="I49" s="141"/>
      <c r="J49" s="141"/>
      <c r="K49" s="121"/>
      <c r="L49" s="178" t="str">
        <f t="shared" si="13"/>
        <v/>
      </c>
      <c r="M49" s="179" t="str">
        <f t="shared" si="7"/>
        <v/>
      </c>
      <c r="N49" s="170">
        <f ca="1" t="shared" si="8"/>
        <v>40471.37188634259</v>
      </c>
      <c r="O49" s="171">
        <f ca="1" t="shared" si="9"/>
        <v>40471.37188634259</v>
      </c>
      <c r="P49" s="171">
        <f ca="1" t="shared" si="10"/>
        <v>40471.37188634259</v>
      </c>
      <c r="Q49" s="171">
        <f ca="1" t="shared" si="11"/>
        <v>40471.37188634259</v>
      </c>
      <c r="R49" s="171">
        <f ca="1" t="shared" si="12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82"/>
      <c r="C50" s="235"/>
      <c r="E50" s="358"/>
      <c r="F50" s="127"/>
      <c r="G50" s="141"/>
      <c r="H50" s="141"/>
      <c r="I50" s="141"/>
      <c r="J50" s="141"/>
      <c r="K50" s="121"/>
      <c r="L50" s="178" t="str">
        <f t="shared" si="13"/>
        <v/>
      </c>
      <c r="M50" s="179" t="str">
        <f t="shared" si="7"/>
        <v/>
      </c>
      <c r="N50" s="170">
        <f ca="1" t="shared" si="8"/>
        <v>40471.37188634259</v>
      </c>
      <c r="O50" s="171">
        <f ca="1" t="shared" si="9"/>
        <v>40471.37188634259</v>
      </c>
      <c r="P50" s="171">
        <f ca="1" t="shared" si="10"/>
        <v>40471.37188634259</v>
      </c>
      <c r="Q50" s="171">
        <f ca="1" t="shared" si="11"/>
        <v>40471.37188634259</v>
      </c>
      <c r="R50" s="171">
        <f ca="1" t="shared" si="12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84"/>
      <c r="C51" s="235"/>
      <c r="D51" s="235"/>
      <c r="E51" s="358"/>
      <c r="F51" s="127"/>
      <c r="G51" s="141"/>
      <c r="H51" s="141"/>
      <c r="I51" s="141"/>
      <c r="J51" s="141"/>
      <c r="K51" s="121"/>
      <c r="L51" s="178" t="str">
        <f t="shared" si="13"/>
        <v/>
      </c>
      <c r="M51" s="179" t="str">
        <f t="shared" si="7"/>
        <v/>
      </c>
      <c r="N51" s="170">
        <f ca="1" t="shared" si="8"/>
        <v>40471.37188634259</v>
      </c>
      <c r="O51" s="171">
        <f ca="1" t="shared" si="9"/>
        <v>40471.37188634259</v>
      </c>
      <c r="P51" s="171">
        <f ca="1" t="shared" si="10"/>
        <v>40471.37188634259</v>
      </c>
      <c r="Q51" s="171">
        <f ca="1" t="shared" si="11"/>
        <v>40471.37188634259</v>
      </c>
      <c r="R51" s="171">
        <f ca="1" t="shared" si="12"/>
        <v>40471.37188634259</v>
      </c>
      <c r="S51" s="76"/>
      <c r="T51" s="88"/>
      <c r="U51" s="88"/>
      <c r="V51" s="88"/>
      <c r="W51" s="88"/>
      <c r="X51" s="89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74"/>
      <c r="AN51" s="77"/>
      <c r="AO51" s="641"/>
      <c r="AP51" s="647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C52" s="238"/>
      <c r="D52" s="238"/>
      <c r="E52" s="358"/>
      <c r="F52" s="127"/>
      <c r="G52" s="141"/>
      <c r="H52" s="141"/>
      <c r="I52" s="141"/>
      <c r="J52" s="141"/>
      <c r="K52" s="121"/>
      <c r="L52" s="178" t="str">
        <f t="shared" si="13"/>
        <v/>
      </c>
      <c r="M52" s="363" t="str">
        <f t="shared" si="7"/>
        <v/>
      </c>
      <c r="N52" s="170">
        <f ca="1" t="shared" si="8"/>
        <v>40471.37188634259</v>
      </c>
      <c r="O52" s="171">
        <f ca="1" t="shared" si="9"/>
        <v>40471.37188634259</v>
      </c>
      <c r="P52" s="171">
        <f ca="1" t="shared" si="10"/>
        <v>40471.37188634259</v>
      </c>
      <c r="Q52" s="171">
        <f ca="1" t="shared" si="11"/>
        <v>40471.37188634259</v>
      </c>
      <c r="R52" s="171">
        <f ca="1" t="shared" si="12"/>
        <v>40471.37188634259</v>
      </c>
      <c r="S52" s="76"/>
      <c r="T52" s="88"/>
      <c r="U52" s="88"/>
      <c r="V52" s="88"/>
      <c r="W52" s="88"/>
      <c r="X52" s="8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74"/>
      <c r="AN52" s="77"/>
      <c r="AO52" s="657"/>
      <c r="AP52" s="646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C53" s="235"/>
      <c r="D53" s="235"/>
      <c r="E53" s="358"/>
      <c r="F53" s="127"/>
      <c r="G53" s="141"/>
      <c r="H53" s="141"/>
      <c r="I53" s="141"/>
      <c r="J53" s="141"/>
      <c r="K53" s="121"/>
      <c r="L53" s="178" t="str">
        <f t="shared" si="13"/>
        <v/>
      </c>
      <c r="M53" s="179" t="str">
        <f t="shared" si="7"/>
        <v/>
      </c>
      <c r="N53" s="170">
        <f ca="1" t="shared" si="8"/>
        <v>40471.37188634259</v>
      </c>
      <c r="O53" s="171">
        <f ca="1" t="shared" si="9"/>
        <v>40471.37188634259</v>
      </c>
      <c r="P53" s="171">
        <f ca="1" t="shared" si="10"/>
        <v>40471.37188634259</v>
      </c>
      <c r="Q53" s="171">
        <f ca="1" t="shared" si="11"/>
        <v>40471.37188634259</v>
      </c>
      <c r="R53" s="171">
        <f ca="1" t="shared" si="12"/>
        <v>40471.37188634259</v>
      </c>
      <c r="S53" s="76"/>
      <c r="T53" s="88"/>
      <c r="U53" s="88"/>
      <c r="V53" s="88"/>
      <c r="W53" s="88"/>
      <c r="X53" s="8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74"/>
      <c r="AN53" s="77"/>
      <c r="AO53" s="641"/>
      <c r="AP53" s="646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C54" s="235"/>
      <c r="D54" s="238"/>
      <c r="E54" s="358"/>
      <c r="F54" s="127"/>
      <c r="G54" s="141"/>
      <c r="H54" s="141"/>
      <c r="I54" s="141"/>
      <c r="J54" s="141"/>
      <c r="K54" s="121"/>
      <c r="L54" s="178" t="str">
        <f t="shared" si="13"/>
        <v/>
      </c>
      <c r="M54" s="363" t="str">
        <f t="shared" si="7"/>
        <v/>
      </c>
      <c r="N54" s="170">
        <f ca="1" t="shared" si="8"/>
        <v>40471.37188634259</v>
      </c>
      <c r="O54" s="171">
        <f ca="1" t="shared" si="9"/>
        <v>40471.37188634259</v>
      </c>
      <c r="P54" s="171">
        <f ca="1" t="shared" si="10"/>
        <v>40471.37188634259</v>
      </c>
      <c r="Q54" s="171">
        <f ca="1" t="shared" si="11"/>
        <v>40471.37188634259</v>
      </c>
      <c r="R54" s="171">
        <f ca="1" t="shared" si="12"/>
        <v>40471.37188634259</v>
      </c>
      <c r="S54" s="76"/>
      <c r="T54" s="88"/>
      <c r="U54" s="88"/>
      <c r="V54" s="88"/>
      <c r="W54" s="88"/>
      <c r="X54" s="8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74"/>
      <c r="AN54" s="77"/>
      <c r="AO54" s="657"/>
      <c r="AP54" s="646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78"/>
      <c r="C55" s="235"/>
      <c r="D55" s="235"/>
      <c r="E55" s="358"/>
      <c r="F55" s="127"/>
      <c r="G55" s="141"/>
      <c r="H55" s="141"/>
      <c r="I55" s="141"/>
      <c r="J55" s="141"/>
      <c r="K55" s="121"/>
      <c r="L55" s="178" t="str">
        <f t="shared" si="13"/>
        <v/>
      </c>
      <c r="M55" s="179" t="str">
        <f t="shared" si="7"/>
        <v/>
      </c>
      <c r="N55" s="170">
        <f ca="1" t="shared" si="8"/>
        <v>40471.37188634259</v>
      </c>
      <c r="O55" s="171">
        <f ca="1" t="shared" si="9"/>
        <v>40471.37188634259</v>
      </c>
      <c r="P55" s="171">
        <f ca="1" t="shared" si="10"/>
        <v>40471.37188634259</v>
      </c>
      <c r="Q55" s="171">
        <f ca="1" t="shared" si="11"/>
        <v>40471.37188634259</v>
      </c>
      <c r="R55" s="171">
        <f ca="1" t="shared" si="12"/>
        <v>40471.37188634259</v>
      </c>
      <c r="S55" s="78"/>
      <c r="T55" s="88"/>
      <c r="U55" s="88"/>
      <c r="V55" s="88"/>
      <c r="W55" s="88"/>
      <c r="X55" s="89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74"/>
      <c r="AN55" s="79"/>
      <c r="AO55" s="641"/>
      <c r="AP55" s="647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78"/>
      <c r="C56" s="235"/>
      <c r="D56" s="235"/>
      <c r="E56" s="358"/>
      <c r="F56" s="127"/>
      <c r="G56" s="141"/>
      <c r="H56" s="141"/>
      <c r="I56" s="141"/>
      <c r="J56" s="141"/>
      <c r="K56" s="121"/>
      <c r="L56" s="178" t="str">
        <f t="shared" si="13"/>
        <v/>
      </c>
      <c r="M56" s="179" t="str">
        <f t="shared" si="7"/>
        <v/>
      </c>
      <c r="N56" s="170">
        <f ca="1" t="shared" si="8"/>
        <v>40471.37188634259</v>
      </c>
      <c r="O56" s="171">
        <f ca="1" t="shared" si="9"/>
        <v>40471.37188634259</v>
      </c>
      <c r="P56" s="171">
        <f ca="1" t="shared" si="10"/>
        <v>40471.37188634259</v>
      </c>
      <c r="Q56" s="171">
        <f ca="1" t="shared" si="11"/>
        <v>40471.37188634259</v>
      </c>
      <c r="R56" s="171">
        <f ca="1" t="shared" si="12"/>
        <v>40471.37188634259</v>
      </c>
      <c r="S56" s="78"/>
      <c r="T56" s="88"/>
      <c r="U56" s="88"/>
      <c r="V56" s="88"/>
      <c r="W56" s="88"/>
      <c r="X56" s="89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74"/>
      <c r="AN56" s="79"/>
      <c r="AO56" s="641"/>
      <c r="AP56" s="647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78"/>
      <c r="C57" s="235"/>
      <c r="D57" s="238"/>
      <c r="E57" s="358"/>
      <c r="F57" s="127"/>
      <c r="G57" s="141"/>
      <c r="H57" s="141"/>
      <c r="I57" s="141"/>
      <c r="J57" s="141"/>
      <c r="K57" s="121"/>
      <c r="L57" s="178" t="str">
        <f t="shared" si="13"/>
        <v/>
      </c>
      <c r="M57" s="363" t="str">
        <f t="shared" si="7"/>
        <v/>
      </c>
      <c r="N57" s="170">
        <f ca="1" t="shared" si="8"/>
        <v>40471.37188634259</v>
      </c>
      <c r="O57" s="171">
        <f ca="1" t="shared" si="9"/>
        <v>40471.37188634259</v>
      </c>
      <c r="P57" s="171">
        <f ca="1" t="shared" si="10"/>
        <v>40471.37188634259</v>
      </c>
      <c r="Q57" s="171">
        <f ca="1" t="shared" si="11"/>
        <v>40471.37188634259</v>
      </c>
      <c r="R57" s="171">
        <f ca="1" t="shared" si="12"/>
        <v>40471.37188634259</v>
      </c>
      <c r="S57" s="78"/>
      <c r="T57" s="88"/>
      <c r="U57" s="88"/>
      <c r="V57" s="88"/>
      <c r="W57" s="88"/>
      <c r="X57" s="8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/>
      <c r="AN57" s="79"/>
      <c r="AO57" s="641"/>
      <c r="AP57" s="637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78"/>
      <c r="C58" s="235"/>
      <c r="D58" s="235"/>
      <c r="E58" s="358"/>
      <c r="F58" s="127"/>
      <c r="G58" s="141"/>
      <c r="H58" s="141"/>
      <c r="I58" s="141"/>
      <c r="J58" s="141"/>
      <c r="K58" s="121"/>
      <c r="L58" s="178" t="str">
        <f t="shared" si="13"/>
        <v/>
      </c>
      <c r="M58" s="179" t="str">
        <f t="shared" si="7"/>
        <v/>
      </c>
      <c r="N58" s="170">
        <f ca="1" t="shared" si="8"/>
        <v>40471.37188634259</v>
      </c>
      <c r="O58" s="171">
        <f ca="1" t="shared" si="9"/>
        <v>40471.37188634259</v>
      </c>
      <c r="P58" s="171">
        <f ca="1" t="shared" si="10"/>
        <v>40471.37188634259</v>
      </c>
      <c r="Q58" s="171">
        <f ca="1" t="shared" si="11"/>
        <v>40471.37188634259</v>
      </c>
      <c r="R58" s="171">
        <f ca="1" t="shared" si="12"/>
        <v>40471.37188634259</v>
      </c>
      <c r="S58" s="78"/>
      <c r="T58" s="88"/>
      <c r="U58" s="88"/>
      <c r="V58" s="88"/>
      <c r="W58" s="88"/>
      <c r="X58" s="89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74"/>
      <c r="AN58" s="79"/>
      <c r="AO58" s="641"/>
      <c r="AP58" s="647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78"/>
      <c r="C59" s="235"/>
      <c r="D59" s="238"/>
      <c r="E59" s="358"/>
      <c r="F59" s="127"/>
      <c r="G59" s="141"/>
      <c r="H59" s="141"/>
      <c r="I59" s="141"/>
      <c r="J59" s="141"/>
      <c r="K59" s="121"/>
      <c r="L59" s="178" t="str">
        <f t="shared" si="13"/>
        <v/>
      </c>
      <c r="M59" s="363" t="str">
        <f t="shared" si="7"/>
        <v/>
      </c>
      <c r="N59" s="170">
        <f ca="1" t="shared" si="8"/>
        <v>40471.37188634259</v>
      </c>
      <c r="O59" s="171">
        <f ca="1" t="shared" si="9"/>
        <v>40471.37188634259</v>
      </c>
      <c r="P59" s="171">
        <f ca="1" t="shared" si="10"/>
        <v>40471.37188634259</v>
      </c>
      <c r="Q59" s="171">
        <f ca="1" t="shared" si="11"/>
        <v>40471.37188634259</v>
      </c>
      <c r="R59" s="171">
        <f ca="1" t="shared" si="12"/>
        <v>40471.37188634259</v>
      </c>
      <c r="S59" s="78"/>
      <c r="T59" s="88"/>
      <c r="U59" s="88"/>
      <c r="V59" s="88"/>
      <c r="W59" s="88"/>
      <c r="X59" s="8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74"/>
      <c r="AN59" s="79"/>
      <c r="AO59" s="657"/>
      <c r="AP59" s="647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78"/>
      <c r="C60" s="236"/>
      <c r="D60" s="235"/>
      <c r="E60" s="358"/>
      <c r="F60" s="127"/>
      <c r="G60" s="141"/>
      <c r="H60" s="141"/>
      <c r="I60" s="141"/>
      <c r="J60" s="141"/>
      <c r="K60" s="121"/>
      <c r="L60" s="178" t="str">
        <f t="shared" si="13"/>
        <v/>
      </c>
      <c r="M60" s="179" t="str">
        <f t="shared" si="7"/>
        <v/>
      </c>
      <c r="N60" s="170">
        <f ca="1" t="shared" si="8"/>
        <v>40471.37188634259</v>
      </c>
      <c r="O60" s="171">
        <f ca="1" t="shared" si="9"/>
        <v>40471.37188634259</v>
      </c>
      <c r="P60" s="171">
        <f ca="1" t="shared" si="10"/>
        <v>40471.37188634259</v>
      </c>
      <c r="Q60" s="171">
        <f ca="1" t="shared" si="11"/>
        <v>40471.37188634259</v>
      </c>
      <c r="R60" s="171">
        <f ca="1" t="shared" si="12"/>
        <v>40471.37188634259</v>
      </c>
      <c r="S60" s="78"/>
      <c r="T60" s="88"/>
      <c r="U60" s="88"/>
      <c r="V60" s="88"/>
      <c r="W60" s="88"/>
      <c r="X60" s="89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74"/>
      <c r="AN60" s="81"/>
      <c r="AO60" s="641"/>
      <c r="AP60" s="647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78"/>
      <c r="C61" s="235"/>
      <c r="E61" s="358"/>
      <c r="F61" s="127"/>
      <c r="G61" s="141"/>
      <c r="H61" s="141"/>
      <c r="I61" s="141"/>
      <c r="J61" s="141"/>
      <c r="K61" s="121"/>
      <c r="L61" s="178" t="str">
        <f t="shared" si="13"/>
        <v/>
      </c>
      <c r="M61" s="179" t="str">
        <f t="shared" si="7"/>
        <v/>
      </c>
      <c r="N61" s="170">
        <f ca="1" t="shared" si="8"/>
        <v>40471.37188634259</v>
      </c>
      <c r="O61" s="171">
        <f ca="1" t="shared" si="9"/>
        <v>40471.37188634259</v>
      </c>
      <c r="P61" s="171">
        <f ca="1" t="shared" si="10"/>
        <v>40471.37188634259</v>
      </c>
      <c r="Q61" s="171">
        <f ca="1" t="shared" si="11"/>
        <v>40471.37188634259</v>
      </c>
      <c r="R61" s="171">
        <f ca="1" t="shared" si="12"/>
        <v>40471.37188634259</v>
      </c>
      <c r="S61" s="78"/>
      <c r="T61" s="88"/>
      <c r="U61" s="88"/>
      <c r="V61" s="88"/>
      <c r="W61" s="88"/>
      <c r="X61" s="89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74"/>
      <c r="AN61" s="77"/>
      <c r="AO61" s="641"/>
      <c r="AP61" s="647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78"/>
      <c r="C62" s="235"/>
      <c r="D62" s="235"/>
      <c r="E62" s="358"/>
      <c r="F62" s="127"/>
      <c r="G62" s="141"/>
      <c r="H62" s="141"/>
      <c r="I62" s="141"/>
      <c r="J62" s="141"/>
      <c r="K62" s="121"/>
      <c r="L62" s="178" t="str">
        <f t="shared" si="13"/>
        <v/>
      </c>
      <c r="M62" s="179" t="str">
        <f t="shared" si="7"/>
        <v/>
      </c>
      <c r="N62" s="170">
        <f ca="1" t="shared" si="8"/>
        <v>40471.37188634259</v>
      </c>
      <c r="O62" s="171">
        <f ca="1" t="shared" si="9"/>
        <v>40471.37188634259</v>
      </c>
      <c r="P62" s="171">
        <f ca="1" t="shared" si="10"/>
        <v>40471.37188634259</v>
      </c>
      <c r="Q62" s="171">
        <f ca="1" t="shared" si="11"/>
        <v>40471.37188634259</v>
      </c>
      <c r="R62" s="171">
        <f ca="1" t="shared" si="12"/>
        <v>40471.37188634259</v>
      </c>
      <c r="S62" s="78"/>
      <c r="T62" s="88"/>
      <c r="U62" s="88"/>
      <c r="V62" s="88"/>
      <c r="W62" s="88"/>
      <c r="X62" s="8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74"/>
      <c r="AN62" s="77"/>
      <c r="AO62" s="641"/>
      <c r="AP62" s="647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78"/>
      <c r="C63" s="235"/>
      <c r="D63" s="236"/>
      <c r="E63" s="358"/>
      <c r="F63" s="127"/>
      <c r="G63" s="141"/>
      <c r="H63" s="141"/>
      <c r="I63" s="141"/>
      <c r="J63" s="141"/>
      <c r="K63" s="121"/>
      <c r="L63" s="178" t="str">
        <f t="shared" si="13"/>
        <v/>
      </c>
      <c r="M63" s="179" t="str">
        <f t="shared" si="7"/>
        <v/>
      </c>
      <c r="N63" s="170">
        <f ca="1" t="shared" si="8"/>
        <v>40471.37188634259</v>
      </c>
      <c r="O63" s="171">
        <f ca="1" t="shared" si="9"/>
        <v>40471.37188634259</v>
      </c>
      <c r="P63" s="171">
        <f ca="1" t="shared" si="10"/>
        <v>40471.37188634259</v>
      </c>
      <c r="Q63" s="171">
        <f ca="1" t="shared" si="11"/>
        <v>40471.37188634259</v>
      </c>
      <c r="R63" s="171">
        <f ca="1" t="shared" si="12"/>
        <v>40471.37188634259</v>
      </c>
      <c r="S63" s="78"/>
      <c r="T63" s="88"/>
      <c r="U63" s="88"/>
      <c r="V63" s="88"/>
      <c r="W63" s="88"/>
      <c r="X63" s="89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74"/>
      <c r="AN63" s="77"/>
      <c r="AO63" s="641"/>
      <c r="AP63" s="647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78"/>
      <c r="C64" s="235"/>
      <c r="D64" s="238"/>
      <c r="E64" s="358"/>
      <c r="F64" s="127"/>
      <c r="G64" s="141"/>
      <c r="H64" s="141"/>
      <c r="I64" s="141"/>
      <c r="J64" s="141"/>
      <c r="K64" s="121"/>
      <c r="L64" s="178" t="str">
        <f t="shared" si="13"/>
        <v/>
      </c>
      <c r="M64" s="363" t="str">
        <f t="shared" si="7"/>
        <v/>
      </c>
      <c r="N64" s="170">
        <f ca="1" t="shared" si="8"/>
        <v>40471.37188634259</v>
      </c>
      <c r="O64" s="171">
        <f ca="1" t="shared" si="9"/>
        <v>40471.37188634259</v>
      </c>
      <c r="P64" s="171">
        <f ca="1" t="shared" si="10"/>
        <v>40471.37188634259</v>
      </c>
      <c r="Q64" s="171">
        <f ca="1" t="shared" si="11"/>
        <v>40471.37188634259</v>
      </c>
      <c r="R64" s="171">
        <f ca="1" t="shared" si="12"/>
        <v>40471.37188634259</v>
      </c>
      <c r="S64" s="78"/>
      <c r="T64" s="88"/>
      <c r="U64" s="88"/>
      <c r="V64" s="88"/>
      <c r="W64" s="88"/>
      <c r="X64" s="8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74"/>
      <c r="AN64" s="77"/>
      <c r="AO64" s="657"/>
      <c r="AP64" s="647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78"/>
      <c r="C65" s="235"/>
      <c r="D65" s="235"/>
      <c r="E65" s="358"/>
      <c r="F65" s="127"/>
      <c r="G65" s="141"/>
      <c r="H65" s="141"/>
      <c r="I65" s="141"/>
      <c r="J65" s="141"/>
      <c r="K65" s="121"/>
      <c r="L65" s="178" t="str">
        <f t="shared" si="13"/>
        <v/>
      </c>
      <c r="M65" s="179" t="str">
        <f t="shared" si="7"/>
        <v/>
      </c>
      <c r="N65" s="170">
        <f ca="1" t="shared" si="8"/>
        <v>40471.37188634259</v>
      </c>
      <c r="O65" s="171">
        <f ca="1" t="shared" si="9"/>
        <v>40471.37188634259</v>
      </c>
      <c r="P65" s="171">
        <f ca="1" t="shared" si="10"/>
        <v>40471.37188634259</v>
      </c>
      <c r="Q65" s="171">
        <f ca="1" t="shared" si="11"/>
        <v>40471.37188634259</v>
      </c>
      <c r="R65" s="171">
        <f ca="1" t="shared" si="12"/>
        <v>40471.37188634259</v>
      </c>
      <c r="S65" s="78"/>
      <c r="T65" s="88"/>
      <c r="U65" s="88"/>
      <c r="V65" s="88"/>
      <c r="W65" s="88"/>
      <c r="X65" s="89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74"/>
      <c r="AN65" s="77"/>
      <c r="AO65" s="641"/>
      <c r="AP65" s="647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>
      <c r="A66" s="168">
        <v>57</v>
      </c>
      <c r="B66" s="78"/>
      <c r="C66" s="235"/>
      <c r="E66" s="358"/>
      <c r="F66" s="127"/>
      <c r="G66" s="141"/>
      <c r="H66" s="141"/>
      <c r="I66" s="141"/>
      <c r="J66" s="141"/>
      <c r="K66" s="121"/>
      <c r="L66" s="178" t="str">
        <f t="shared" si="13"/>
        <v/>
      </c>
      <c r="M66" s="179" t="str">
        <f t="shared" si="7"/>
        <v/>
      </c>
      <c r="N66" s="170">
        <f ca="1" t="shared" si="8"/>
        <v>40471.37188634259</v>
      </c>
      <c r="O66" s="171">
        <f ca="1" t="shared" si="9"/>
        <v>40471.37188634259</v>
      </c>
      <c r="P66" s="171">
        <f ca="1" t="shared" si="10"/>
        <v>40471.37188634259</v>
      </c>
      <c r="Q66" s="171">
        <f ca="1" t="shared" si="11"/>
        <v>40471.37188634259</v>
      </c>
      <c r="R66" s="171">
        <f ca="1" t="shared" si="12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41"/>
      <c r="AP66" s="637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3"/>
        <v/>
      </c>
      <c r="M67" s="179" t="str">
        <f t="shared" si="7"/>
        <v/>
      </c>
      <c r="N67" s="170">
        <f ca="1" t="shared" si="8"/>
        <v>40471.37188634259</v>
      </c>
      <c r="O67" s="171">
        <f ca="1" t="shared" si="9"/>
        <v>40471.37188634259</v>
      </c>
      <c r="P67" s="171">
        <f ca="1" t="shared" si="10"/>
        <v>40471.37188634259</v>
      </c>
      <c r="Q67" s="171">
        <f ca="1" t="shared" si="11"/>
        <v>40471.37188634259</v>
      </c>
      <c r="R67" s="171">
        <f ca="1" t="shared" si="12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3"/>
        <v/>
      </c>
      <c r="M68" s="179" t="str">
        <f t="shared" si="7"/>
        <v/>
      </c>
      <c r="N68" s="170">
        <f ca="1" t="shared" si="8"/>
        <v>40471.37188634259</v>
      </c>
      <c r="O68" s="171">
        <f ca="1" t="shared" si="9"/>
        <v>40471.37188634259</v>
      </c>
      <c r="P68" s="171">
        <f ca="1" t="shared" si="10"/>
        <v>40471.37188634259</v>
      </c>
      <c r="Q68" s="171">
        <f ca="1" t="shared" si="11"/>
        <v>40471.37188634259</v>
      </c>
      <c r="R68" s="171">
        <f ca="1" t="shared" si="12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3"/>
        <v/>
      </c>
      <c r="M69" s="179" t="str">
        <f t="shared" si="7"/>
        <v/>
      </c>
      <c r="N69" s="170">
        <f ca="1" t="shared" si="8"/>
        <v>40471.37188634259</v>
      </c>
      <c r="O69" s="171">
        <f ca="1" t="shared" si="9"/>
        <v>40471.37188634259</v>
      </c>
      <c r="P69" s="171">
        <f ca="1" t="shared" si="10"/>
        <v>40471.37188634259</v>
      </c>
      <c r="Q69" s="171">
        <f ca="1" t="shared" si="11"/>
        <v>40471.37188634259</v>
      </c>
      <c r="R69" s="171">
        <f ca="1" t="shared" si="12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3"/>
        <v/>
      </c>
      <c r="M70" s="179" t="str">
        <f t="shared" si="7"/>
        <v/>
      </c>
      <c r="N70" s="170">
        <f ca="1" t="shared" si="8"/>
        <v>40471.37188634259</v>
      </c>
      <c r="O70" s="171">
        <f ca="1" t="shared" si="9"/>
        <v>40471.37188634259</v>
      </c>
      <c r="P70" s="171">
        <f ca="1" t="shared" si="10"/>
        <v>40471.37188634259</v>
      </c>
      <c r="Q70" s="171">
        <f ca="1" t="shared" si="11"/>
        <v>40471.37188634259</v>
      </c>
      <c r="R70" s="171">
        <f ca="1" t="shared" si="12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3"/>
        <v/>
      </c>
      <c r="M71" s="179" t="str">
        <f t="shared" si="7"/>
        <v/>
      </c>
      <c r="N71" s="170">
        <f ca="1" t="shared" si="8"/>
        <v>40471.37188634259</v>
      </c>
      <c r="O71" s="171">
        <f ca="1" t="shared" si="9"/>
        <v>40471.37188634259</v>
      </c>
      <c r="P71" s="171">
        <f ca="1" t="shared" si="10"/>
        <v>40471.37188634259</v>
      </c>
      <c r="Q71" s="171">
        <f ca="1" t="shared" si="11"/>
        <v>40471.37188634259</v>
      </c>
      <c r="R71" s="171">
        <f ca="1" t="shared" si="12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3"/>
        <v/>
      </c>
      <c r="M72" s="179" t="str">
        <f t="shared" si="7"/>
        <v/>
      </c>
      <c r="N72" s="170">
        <f ca="1" t="shared" si="8"/>
        <v>40471.37188634259</v>
      </c>
      <c r="O72" s="171">
        <f ca="1" t="shared" si="9"/>
        <v>40471.37188634259</v>
      </c>
      <c r="P72" s="171">
        <f ca="1" t="shared" si="10"/>
        <v>40471.37188634259</v>
      </c>
      <c r="Q72" s="171">
        <f ca="1" t="shared" si="11"/>
        <v>40471.37188634259</v>
      </c>
      <c r="R72" s="171">
        <f ca="1" t="shared" si="12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3"/>
        <v/>
      </c>
      <c r="M73" s="179" t="str">
        <f t="shared" si="7"/>
        <v/>
      </c>
      <c r="N73" s="170">
        <f ca="1" t="shared" si="8"/>
        <v>40471.37188634259</v>
      </c>
      <c r="O73" s="171">
        <f ca="1" t="shared" si="9"/>
        <v>40471.37188634259</v>
      </c>
      <c r="P73" s="171">
        <f ca="1" t="shared" si="10"/>
        <v>40471.37188634259</v>
      </c>
      <c r="Q73" s="171">
        <f ca="1" t="shared" si="11"/>
        <v>40471.37188634259</v>
      </c>
      <c r="R73" s="171">
        <f ca="1" t="shared" si="12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3"/>
        <v/>
      </c>
      <c r="M74" s="179" t="str">
        <f aca="true" t="shared" si="14" ref="M74:M105">IF(F74="","",+L74+(F74*7/5))</f>
        <v/>
      </c>
      <c r="N74" s="170">
        <f aca="true" t="shared" si="15" ref="N74:N105">IF(K74="",NOW(),K74)</f>
        <v>40471.37188634259</v>
      </c>
      <c r="O74" s="171">
        <f aca="true" t="shared" si="16" ref="O74:O105">IF(G74="",NOW(),VLOOKUP(G74,$A$10:$M$152,13))</f>
        <v>40471.37188634259</v>
      </c>
      <c r="P74" s="171">
        <f aca="true" t="shared" si="17" ref="P74:P105">IF(H74="",NOW(),VLOOKUP(H74,$A$10:$M$152,13))</f>
        <v>40471.37188634259</v>
      </c>
      <c r="Q74" s="171">
        <f aca="true" t="shared" si="18" ref="Q74:Q105">IF(I74="",NOW(),VLOOKUP(I74,$A$10:$M$152,13))</f>
        <v>40471.37188634259</v>
      </c>
      <c r="R74" s="171">
        <f aca="true" t="shared" si="19" ref="R74:R105">IF(J74="",NOW(),VLOOKUP(J74,$A$10:$M$152,13))</f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0" ref="L75:L106">IF(F75="","",IF(K75="",MAX(N75:R75),K75))</f>
        <v/>
      </c>
      <c r="M75" s="179" t="str">
        <f t="shared" si="14"/>
        <v/>
      </c>
      <c r="N75" s="170">
        <f ca="1" t="shared" si="15"/>
        <v>40471.37188634259</v>
      </c>
      <c r="O75" s="171">
        <f ca="1" t="shared" si="16"/>
        <v>40471.37188634259</v>
      </c>
      <c r="P75" s="171">
        <f ca="1" t="shared" si="17"/>
        <v>40471.37188634259</v>
      </c>
      <c r="Q75" s="171">
        <f ca="1" t="shared" si="18"/>
        <v>40471.37188634259</v>
      </c>
      <c r="R75" s="171">
        <f ca="1" t="shared" si="19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0"/>
        <v/>
      </c>
      <c r="M76" s="179" t="str">
        <f t="shared" si="14"/>
        <v/>
      </c>
      <c r="N76" s="170">
        <f ca="1" t="shared" si="15"/>
        <v>40471.37188634259</v>
      </c>
      <c r="O76" s="171">
        <f ca="1" t="shared" si="16"/>
        <v>40471.37188634259</v>
      </c>
      <c r="P76" s="171">
        <f ca="1" t="shared" si="17"/>
        <v>40471.37188634259</v>
      </c>
      <c r="Q76" s="171">
        <f ca="1" t="shared" si="18"/>
        <v>40471.37188634259</v>
      </c>
      <c r="R76" s="171">
        <f ca="1" t="shared" si="19"/>
        <v>40471.37188634259</v>
      </c>
      <c r="S76" s="78"/>
      <c r="T76" s="88"/>
      <c r="U76" s="88"/>
      <c r="V76" s="88"/>
      <c r="W76" s="88"/>
      <c r="X76" s="8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641"/>
      <c r="AP76" s="637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0"/>
        <v/>
      </c>
      <c r="M77" s="179" t="str">
        <f t="shared" si="14"/>
        <v/>
      </c>
      <c r="N77" s="170">
        <f ca="1" t="shared" si="15"/>
        <v>40471.37188634259</v>
      </c>
      <c r="O77" s="171">
        <f ca="1" t="shared" si="16"/>
        <v>40471.37188634259</v>
      </c>
      <c r="P77" s="171">
        <f ca="1" t="shared" si="17"/>
        <v>40471.37188634259</v>
      </c>
      <c r="Q77" s="171">
        <f ca="1" t="shared" si="18"/>
        <v>40471.37188634259</v>
      </c>
      <c r="R77" s="171">
        <f ca="1" t="shared" si="19"/>
        <v>40471.37188634259</v>
      </c>
      <c r="S77" s="78"/>
      <c r="T77" s="88"/>
      <c r="U77" s="88"/>
      <c r="V77" s="88"/>
      <c r="W77" s="88"/>
      <c r="X77" s="8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/>
      <c r="AP77" s="637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0"/>
        <v/>
      </c>
      <c r="M78" s="179" t="str">
        <f t="shared" si="14"/>
        <v/>
      </c>
      <c r="N78" s="170">
        <f ca="1" t="shared" si="15"/>
        <v>40471.37188634259</v>
      </c>
      <c r="O78" s="171">
        <f ca="1" t="shared" si="16"/>
        <v>40471.37188634259</v>
      </c>
      <c r="P78" s="171">
        <f ca="1" t="shared" si="17"/>
        <v>40471.37188634259</v>
      </c>
      <c r="Q78" s="171">
        <f ca="1" t="shared" si="18"/>
        <v>40471.37188634259</v>
      </c>
      <c r="R78" s="171">
        <f ca="1" t="shared" si="19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37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0"/>
        <v/>
      </c>
      <c r="M79" s="179" t="str">
        <f t="shared" si="14"/>
        <v/>
      </c>
      <c r="N79" s="170">
        <f ca="1" t="shared" si="15"/>
        <v>40471.37188634259</v>
      </c>
      <c r="O79" s="171">
        <f ca="1" t="shared" si="16"/>
        <v>40471.37188634259</v>
      </c>
      <c r="P79" s="171">
        <f ca="1" t="shared" si="17"/>
        <v>40471.37188634259</v>
      </c>
      <c r="Q79" s="171">
        <f ca="1" t="shared" si="18"/>
        <v>40471.37188634259</v>
      </c>
      <c r="R79" s="171">
        <f ca="1" t="shared" si="19"/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641"/>
      <c r="AP79" s="637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0"/>
        <v/>
      </c>
      <c r="M80" s="179" t="str">
        <f t="shared" si="14"/>
        <v/>
      </c>
      <c r="N80" s="170">
        <f ca="1" t="shared" si="15"/>
        <v>40471.37188634259</v>
      </c>
      <c r="O80" s="171">
        <f ca="1" t="shared" si="16"/>
        <v>40471.37188634259</v>
      </c>
      <c r="P80" s="171">
        <f ca="1" t="shared" si="17"/>
        <v>40471.37188634259</v>
      </c>
      <c r="Q80" s="171">
        <f ca="1" t="shared" si="18"/>
        <v>40471.37188634259</v>
      </c>
      <c r="R80" s="171">
        <f ca="1" t="shared" si="19"/>
        <v>40471.37188634259</v>
      </c>
      <c r="S80" s="78"/>
      <c r="T80" s="88"/>
      <c r="U80" s="88"/>
      <c r="V80" s="88"/>
      <c r="W80" s="88"/>
      <c r="X80" s="8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/>
      <c r="AP80" s="637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0"/>
        <v/>
      </c>
      <c r="M81" s="179" t="str">
        <f t="shared" si="14"/>
        <v/>
      </c>
      <c r="N81" s="170">
        <f ca="1" t="shared" si="15"/>
        <v>40471.37188634259</v>
      </c>
      <c r="O81" s="171">
        <f ca="1" t="shared" si="16"/>
        <v>40471.37188634259</v>
      </c>
      <c r="P81" s="171">
        <f ca="1" t="shared" si="17"/>
        <v>40471.37188634259</v>
      </c>
      <c r="Q81" s="171">
        <f ca="1" t="shared" si="18"/>
        <v>40471.37188634259</v>
      </c>
      <c r="R81" s="171">
        <f ca="1" t="shared" si="19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41"/>
      <c r="AP81" s="637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0"/>
        <v/>
      </c>
      <c r="M82" s="179" t="str">
        <f t="shared" si="14"/>
        <v/>
      </c>
      <c r="N82" s="170">
        <f ca="1" t="shared" si="15"/>
        <v>40471.37188634259</v>
      </c>
      <c r="O82" s="171">
        <f ca="1" t="shared" si="16"/>
        <v>40471.37188634259</v>
      </c>
      <c r="P82" s="171">
        <f ca="1" t="shared" si="17"/>
        <v>40471.37188634259</v>
      </c>
      <c r="Q82" s="171">
        <f ca="1" t="shared" si="18"/>
        <v>40471.37188634259</v>
      </c>
      <c r="R82" s="171">
        <f ca="1" t="shared" si="19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37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0"/>
        <v/>
      </c>
      <c r="M83" s="179" t="str">
        <f t="shared" si="14"/>
        <v/>
      </c>
      <c r="N83" s="170">
        <f ca="1" t="shared" si="15"/>
        <v>40471.37188634259</v>
      </c>
      <c r="O83" s="171">
        <f ca="1" t="shared" si="16"/>
        <v>40471.37188634259</v>
      </c>
      <c r="P83" s="171">
        <f ca="1" t="shared" si="17"/>
        <v>40471.37188634259</v>
      </c>
      <c r="Q83" s="171">
        <f ca="1" t="shared" si="18"/>
        <v>40471.37188634259</v>
      </c>
      <c r="R83" s="171">
        <f ca="1" t="shared" si="19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41"/>
      <c r="AP83" s="637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0"/>
        <v/>
      </c>
      <c r="M84" s="179" t="str">
        <f t="shared" si="14"/>
        <v/>
      </c>
      <c r="N84" s="170">
        <f ca="1" t="shared" si="15"/>
        <v>40471.37188634259</v>
      </c>
      <c r="O84" s="171">
        <f ca="1" t="shared" si="16"/>
        <v>40471.37188634259</v>
      </c>
      <c r="P84" s="171">
        <f ca="1" t="shared" si="17"/>
        <v>40471.37188634259</v>
      </c>
      <c r="Q84" s="171">
        <f ca="1" t="shared" si="18"/>
        <v>40471.37188634259</v>
      </c>
      <c r="R84" s="171">
        <f ca="1" t="shared" si="19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37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0"/>
        <v/>
      </c>
      <c r="M85" s="179" t="str">
        <f t="shared" si="14"/>
        <v/>
      </c>
      <c r="N85" s="170">
        <f ca="1" t="shared" si="15"/>
        <v>40471.37188634259</v>
      </c>
      <c r="O85" s="171">
        <f ca="1" t="shared" si="16"/>
        <v>40471.37188634259</v>
      </c>
      <c r="P85" s="171">
        <f ca="1" t="shared" si="17"/>
        <v>40471.37188634259</v>
      </c>
      <c r="Q85" s="171">
        <f ca="1" t="shared" si="18"/>
        <v>40471.37188634259</v>
      </c>
      <c r="R85" s="171">
        <f ca="1" t="shared" si="19"/>
        <v>40471.37188634259</v>
      </c>
      <c r="S85" s="78"/>
      <c r="T85" s="88"/>
      <c r="U85" s="88"/>
      <c r="V85" s="88"/>
      <c r="W85" s="88"/>
      <c r="X85" s="8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641"/>
      <c r="AP85" s="637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0"/>
        <v/>
      </c>
      <c r="M86" s="179" t="str">
        <f t="shared" si="14"/>
        <v/>
      </c>
      <c r="N86" s="170">
        <f ca="1" t="shared" si="15"/>
        <v>40471.37188634259</v>
      </c>
      <c r="O86" s="171">
        <f ca="1" t="shared" si="16"/>
        <v>40471.37188634259</v>
      </c>
      <c r="P86" s="171">
        <f ca="1" t="shared" si="17"/>
        <v>40471.37188634259</v>
      </c>
      <c r="Q86" s="171">
        <f ca="1" t="shared" si="18"/>
        <v>40471.37188634259</v>
      </c>
      <c r="R86" s="171">
        <f ca="1" t="shared" si="19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37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0"/>
        <v/>
      </c>
      <c r="M87" s="179" t="str">
        <f t="shared" si="14"/>
        <v/>
      </c>
      <c r="N87" s="170">
        <f ca="1" t="shared" si="15"/>
        <v>40471.37188634259</v>
      </c>
      <c r="O87" s="171">
        <f ca="1" t="shared" si="16"/>
        <v>40471.37188634259</v>
      </c>
      <c r="P87" s="171">
        <f ca="1" t="shared" si="17"/>
        <v>40471.37188634259</v>
      </c>
      <c r="Q87" s="171">
        <f ca="1" t="shared" si="18"/>
        <v>40471.37188634259</v>
      </c>
      <c r="R87" s="171">
        <f ca="1" t="shared" si="19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37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0"/>
        <v/>
      </c>
      <c r="M88" s="179" t="str">
        <f t="shared" si="14"/>
        <v/>
      </c>
      <c r="N88" s="170">
        <f ca="1" t="shared" si="15"/>
        <v>40471.37188634259</v>
      </c>
      <c r="O88" s="171">
        <f ca="1" t="shared" si="16"/>
        <v>40471.37188634259</v>
      </c>
      <c r="P88" s="171">
        <f ca="1" t="shared" si="17"/>
        <v>40471.37188634259</v>
      </c>
      <c r="Q88" s="171">
        <f ca="1" t="shared" si="18"/>
        <v>40471.37188634259</v>
      </c>
      <c r="R88" s="171">
        <f ca="1" t="shared" si="19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41"/>
      <c r="AP88" s="637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0"/>
        <v/>
      </c>
      <c r="M89" s="179" t="str">
        <f t="shared" si="14"/>
        <v/>
      </c>
      <c r="N89" s="170">
        <f ca="1" t="shared" si="15"/>
        <v>40471.37188634259</v>
      </c>
      <c r="O89" s="171">
        <f ca="1" t="shared" si="16"/>
        <v>40471.37188634259</v>
      </c>
      <c r="P89" s="171">
        <f ca="1" t="shared" si="17"/>
        <v>40471.37188634259</v>
      </c>
      <c r="Q89" s="171">
        <f ca="1" t="shared" si="18"/>
        <v>40471.37188634259</v>
      </c>
      <c r="R89" s="171">
        <f ca="1" t="shared" si="19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37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0"/>
        <v/>
      </c>
      <c r="M90" s="179" t="str">
        <f t="shared" si="14"/>
        <v/>
      </c>
      <c r="N90" s="170">
        <f ca="1" t="shared" si="15"/>
        <v>40471.37188634259</v>
      </c>
      <c r="O90" s="171">
        <f ca="1" t="shared" si="16"/>
        <v>40471.37188634259</v>
      </c>
      <c r="P90" s="171">
        <f ca="1" t="shared" si="17"/>
        <v>40471.37188634259</v>
      </c>
      <c r="Q90" s="171">
        <f ca="1" t="shared" si="18"/>
        <v>40471.37188634259</v>
      </c>
      <c r="R90" s="171">
        <f ca="1" t="shared" si="19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41"/>
      <c r="AP90" s="637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0"/>
        <v/>
      </c>
      <c r="M91" s="179" t="str">
        <f t="shared" si="14"/>
        <v/>
      </c>
      <c r="N91" s="170">
        <f ca="1" t="shared" si="15"/>
        <v>40471.37188634259</v>
      </c>
      <c r="O91" s="171">
        <f ca="1" t="shared" si="16"/>
        <v>40471.37188634259</v>
      </c>
      <c r="P91" s="171">
        <f ca="1" t="shared" si="17"/>
        <v>40471.37188634259</v>
      </c>
      <c r="Q91" s="171">
        <f ca="1" t="shared" si="18"/>
        <v>40471.37188634259</v>
      </c>
      <c r="R91" s="171">
        <f ca="1" t="shared" si="19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37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0"/>
        <v/>
      </c>
      <c r="M92" s="179" t="str">
        <f t="shared" si="14"/>
        <v/>
      </c>
      <c r="N92" s="170">
        <f ca="1" t="shared" si="15"/>
        <v>40471.37188634259</v>
      </c>
      <c r="O92" s="171">
        <f ca="1" t="shared" si="16"/>
        <v>40471.37188634259</v>
      </c>
      <c r="P92" s="171">
        <f ca="1" t="shared" si="17"/>
        <v>40471.37188634259</v>
      </c>
      <c r="Q92" s="171">
        <f ca="1" t="shared" si="18"/>
        <v>40471.37188634259</v>
      </c>
      <c r="R92" s="171">
        <f ca="1" t="shared" si="19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37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0"/>
        <v/>
      </c>
      <c r="M93" s="179" t="str">
        <f t="shared" si="14"/>
        <v/>
      </c>
      <c r="N93" s="170">
        <f ca="1" t="shared" si="15"/>
        <v>40471.37188634259</v>
      </c>
      <c r="O93" s="171">
        <f ca="1" t="shared" si="16"/>
        <v>40471.37188634259</v>
      </c>
      <c r="P93" s="171">
        <f ca="1" t="shared" si="17"/>
        <v>40471.37188634259</v>
      </c>
      <c r="Q93" s="171">
        <f ca="1" t="shared" si="18"/>
        <v>40471.37188634259</v>
      </c>
      <c r="R93" s="171">
        <f ca="1" t="shared" si="19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37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0"/>
        <v/>
      </c>
      <c r="M94" s="179" t="str">
        <f t="shared" si="14"/>
        <v/>
      </c>
      <c r="N94" s="170">
        <f ca="1" t="shared" si="15"/>
        <v>40471.37188634259</v>
      </c>
      <c r="O94" s="171">
        <f ca="1" t="shared" si="16"/>
        <v>40471.37188634259</v>
      </c>
      <c r="P94" s="171">
        <f ca="1" t="shared" si="17"/>
        <v>40471.37188634259</v>
      </c>
      <c r="Q94" s="171">
        <f ca="1" t="shared" si="18"/>
        <v>40471.37188634259</v>
      </c>
      <c r="R94" s="171">
        <f ca="1" t="shared" si="19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37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0"/>
        <v/>
      </c>
      <c r="M95" s="179" t="str">
        <f t="shared" si="14"/>
        <v/>
      </c>
      <c r="N95" s="170">
        <f ca="1" t="shared" si="15"/>
        <v>40471.37188634259</v>
      </c>
      <c r="O95" s="171">
        <f ca="1" t="shared" si="16"/>
        <v>40471.37188634259</v>
      </c>
      <c r="P95" s="171">
        <f ca="1" t="shared" si="17"/>
        <v>40471.37188634259</v>
      </c>
      <c r="Q95" s="171">
        <f ca="1" t="shared" si="18"/>
        <v>40471.37188634259</v>
      </c>
      <c r="R95" s="171">
        <f ca="1" t="shared" si="19"/>
        <v>40471.37188634259</v>
      </c>
      <c r="S95" s="78"/>
      <c r="T95" s="88"/>
      <c r="U95" s="88"/>
      <c r="V95" s="88"/>
      <c r="W95" s="88"/>
      <c r="X95" s="8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641"/>
      <c r="AP95" s="637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0"/>
        <v/>
      </c>
      <c r="M96" s="179" t="str">
        <f t="shared" si="14"/>
        <v/>
      </c>
      <c r="N96" s="170">
        <f ca="1" t="shared" si="15"/>
        <v>40471.37188634259</v>
      </c>
      <c r="O96" s="171">
        <f ca="1" t="shared" si="16"/>
        <v>40471.37188634259</v>
      </c>
      <c r="P96" s="171">
        <f ca="1" t="shared" si="17"/>
        <v>40471.37188634259</v>
      </c>
      <c r="Q96" s="171">
        <f ca="1" t="shared" si="18"/>
        <v>40471.37188634259</v>
      </c>
      <c r="R96" s="171">
        <f ca="1" t="shared" si="19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/>
      <c r="AP96" s="637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0"/>
        <v/>
      </c>
      <c r="M97" s="179" t="str">
        <f t="shared" si="14"/>
        <v/>
      </c>
      <c r="N97" s="170">
        <f ca="1" t="shared" si="15"/>
        <v>40471.37188634259</v>
      </c>
      <c r="O97" s="171">
        <f ca="1" t="shared" si="16"/>
        <v>40471.37188634259</v>
      </c>
      <c r="P97" s="171">
        <f ca="1" t="shared" si="17"/>
        <v>40471.37188634259</v>
      </c>
      <c r="Q97" s="171">
        <f ca="1" t="shared" si="18"/>
        <v>40471.37188634259</v>
      </c>
      <c r="R97" s="171">
        <f ca="1" t="shared" si="19"/>
        <v>40471.37188634259</v>
      </c>
      <c r="S97" s="78"/>
      <c r="T97" s="88"/>
      <c r="U97" s="88"/>
      <c r="V97" s="88"/>
      <c r="W97" s="88"/>
      <c r="X97" s="8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641"/>
      <c r="AP97" s="637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0"/>
        <v/>
      </c>
      <c r="M98" s="179" t="str">
        <f t="shared" si="14"/>
        <v/>
      </c>
      <c r="N98" s="170">
        <f ca="1" t="shared" si="15"/>
        <v>40471.37188634259</v>
      </c>
      <c r="O98" s="171">
        <f ca="1" t="shared" si="16"/>
        <v>40471.37188634259</v>
      </c>
      <c r="P98" s="171">
        <f ca="1" t="shared" si="17"/>
        <v>40471.37188634259</v>
      </c>
      <c r="Q98" s="171">
        <f ca="1" t="shared" si="18"/>
        <v>40471.37188634259</v>
      </c>
      <c r="R98" s="171">
        <f ca="1" t="shared" si="19"/>
        <v>40471.37188634259</v>
      </c>
      <c r="S98" s="78"/>
      <c r="T98" s="88"/>
      <c r="U98" s="88"/>
      <c r="V98" s="88"/>
      <c r="W98" s="88"/>
      <c r="X98" s="8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641"/>
      <c r="AP98" s="637"/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0"/>
        <v/>
      </c>
      <c r="M99" s="179" t="str">
        <f t="shared" si="14"/>
        <v/>
      </c>
      <c r="N99" s="170">
        <f ca="1" t="shared" si="15"/>
        <v>40471.37188634259</v>
      </c>
      <c r="O99" s="171">
        <f ca="1" t="shared" si="16"/>
        <v>40471.37188634259</v>
      </c>
      <c r="P99" s="171">
        <f ca="1" t="shared" si="17"/>
        <v>40471.37188634259</v>
      </c>
      <c r="Q99" s="171">
        <f ca="1" t="shared" si="18"/>
        <v>40471.37188634259</v>
      </c>
      <c r="R99" s="171">
        <f ca="1" t="shared" si="19"/>
        <v>40471.37188634259</v>
      </c>
      <c r="S99" s="78"/>
      <c r="T99" s="88"/>
      <c r="U99" s="88"/>
      <c r="V99" s="88"/>
      <c r="W99" s="88"/>
      <c r="X99" s="8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41"/>
      <c r="AP99" s="637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0"/>
        <v/>
      </c>
      <c r="M100" s="179" t="str">
        <f t="shared" si="14"/>
        <v/>
      </c>
      <c r="N100" s="170">
        <f ca="1" t="shared" si="15"/>
        <v>40471.37188634259</v>
      </c>
      <c r="O100" s="171">
        <f ca="1" t="shared" si="16"/>
        <v>40471.37188634259</v>
      </c>
      <c r="P100" s="171">
        <f ca="1" t="shared" si="17"/>
        <v>40471.37188634259</v>
      </c>
      <c r="Q100" s="171">
        <f ca="1" t="shared" si="18"/>
        <v>40471.37188634259</v>
      </c>
      <c r="R100" s="171">
        <f ca="1" t="shared" si="19"/>
        <v>40471.37188634259</v>
      </c>
      <c r="S100" s="78"/>
      <c r="T100" s="88"/>
      <c r="U100" s="88"/>
      <c r="V100" s="88"/>
      <c r="W100" s="88"/>
      <c r="X100" s="8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/>
      <c r="AP100" s="637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0"/>
        <v/>
      </c>
      <c r="M101" s="179" t="str">
        <f t="shared" si="14"/>
        <v/>
      </c>
      <c r="N101" s="170">
        <f ca="1" t="shared" si="15"/>
        <v>40471.37188634259</v>
      </c>
      <c r="O101" s="171">
        <f ca="1" t="shared" si="16"/>
        <v>40471.37188634259</v>
      </c>
      <c r="P101" s="171">
        <f ca="1" t="shared" si="17"/>
        <v>40471.37188634259</v>
      </c>
      <c r="Q101" s="171">
        <f ca="1" t="shared" si="18"/>
        <v>40471.37188634259</v>
      </c>
      <c r="R101" s="171">
        <f ca="1" t="shared" si="19"/>
        <v>40471.37188634259</v>
      </c>
      <c r="S101" s="78"/>
      <c r="T101" s="88"/>
      <c r="U101" s="88"/>
      <c r="V101" s="88"/>
      <c r="W101" s="88"/>
      <c r="X101" s="8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/>
      <c r="AP101" s="637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0"/>
        <v/>
      </c>
      <c r="M102" s="179" t="str">
        <f t="shared" si="14"/>
        <v/>
      </c>
      <c r="N102" s="170">
        <f ca="1" t="shared" si="15"/>
        <v>40471.37188634259</v>
      </c>
      <c r="O102" s="171">
        <f ca="1" t="shared" si="16"/>
        <v>40471.37188634259</v>
      </c>
      <c r="P102" s="171">
        <f ca="1" t="shared" si="17"/>
        <v>40471.37188634259</v>
      </c>
      <c r="Q102" s="171">
        <f ca="1" t="shared" si="18"/>
        <v>40471.37188634259</v>
      </c>
      <c r="R102" s="171">
        <f ca="1" t="shared" si="19"/>
        <v>40471.37188634259</v>
      </c>
      <c r="S102" s="78"/>
      <c r="T102" s="88"/>
      <c r="U102" s="88"/>
      <c r="V102" s="88"/>
      <c r="W102" s="88"/>
      <c r="X102" s="8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/>
      <c r="AP102" s="637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0"/>
        <v/>
      </c>
      <c r="M103" s="179" t="str">
        <f t="shared" si="14"/>
        <v/>
      </c>
      <c r="N103" s="170">
        <f ca="1" t="shared" si="15"/>
        <v>40471.37188634259</v>
      </c>
      <c r="O103" s="171">
        <f ca="1" t="shared" si="16"/>
        <v>40471.37188634259</v>
      </c>
      <c r="P103" s="171">
        <f ca="1" t="shared" si="17"/>
        <v>40471.37188634259</v>
      </c>
      <c r="Q103" s="171">
        <f ca="1" t="shared" si="18"/>
        <v>40471.37188634259</v>
      </c>
      <c r="R103" s="171">
        <f ca="1" t="shared" si="19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41"/>
      <c r="AP103" s="637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0"/>
        <v/>
      </c>
      <c r="M104" s="179" t="str">
        <f t="shared" si="14"/>
        <v/>
      </c>
      <c r="N104" s="170">
        <f ca="1" t="shared" si="15"/>
        <v>40471.37188634259</v>
      </c>
      <c r="O104" s="171">
        <f ca="1" t="shared" si="16"/>
        <v>40471.37188634259</v>
      </c>
      <c r="P104" s="171">
        <f ca="1" t="shared" si="17"/>
        <v>40471.37188634259</v>
      </c>
      <c r="Q104" s="171">
        <f ca="1" t="shared" si="18"/>
        <v>40471.37188634259</v>
      </c>
      <c r="R104" s="171">
        <f ca="1" t="shared" si="19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37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0"/>
        <v/>
      </c>
      <c r="M105" s="179" t="str">
        <f t="shared" si="14"/>
        <v/>
      </c>
      <c r="N105" s="170">
        <f ca="1" t="shared" si="15"/>
        <v>40471.37188634259</v>
      </c>
      <c r="O105" s="171">
        <f ca="1" t="shared" si="16"/>
        <v>40471.37188634259</v>
      </c>
      <c r="P105" s="171">
        <f ca="1" t="shared" si="17"/>
        <v>40471.37188634259</v>
      </c>
      <c r="Q105" s="171">
        <f ca="1" t="shared" si="18"/>
        <v>40471.37188634259</v>
      </c>
      <c r="R105" s="171">
        <f ca="1" t="shared" si="19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41"/>
      <c r="AP105" s="637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0"/>
        <v/>
      </c>
      <c r="M106" s="179" t="str">
        <f aca="true" t="shared" si="21" ref="M106:M137">IF(F106="","",+L106+(F106*7/5))</f>
        <v/>
      </c>
      <c r="N106" s="170">
        <f aca="true" t="shared" si="22" ref="N106:N137">IF(K106="",NOW(),K106)</f>
        <v>40471.37188634259</v>
      </c>
      <c r="O106" s="171">
        <f aca="true" t="shared" si="23" ref="O106:O137">IF(G106="",NOW(),VLOOKUP(G106,$A$10:$M$152,13))</f>
        <v>40471.37188634259</v>
      </c>
      <c r="P106" s="171">
        <f aca="true" t="shared" si="24" ref="P106:P137">IF(H106="",NOW(),VLOOKUP(H106,$A$10:$M$152,13))</f>
        <v>40471.37188634259</v>
      </c>
      <c r="Q106" s="171">
        <f aca="true" t="shared" si="25" ref="Q106:Q137">IF(I106="",NOW(),VLOOKUP(I106,$A$10:$M$152,13))</f>
        <v>40471.37188634259</v>
      </c>
      <c r="R106" s="171">
        <f aca="true" t="shared" si="26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37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7" ref="L107:L138">IF(F107="","",IF(K107="",MAX(N107:R107),K107))</f>
        <v/>
      </c>
      <c r="M107" s="179" t="str">
        <f t="shared" si="21"/>
        <v/>
      </c>
      <c r="N107" s="170">
        <f ca="1" t="shared" si="22"/>
        <v>40471.37188634259</v>
      </c>
      <c r="O107" s="171">
        <f ca="1" t="shared" si="23"/>
        <v>40471.37188634259</v>
      </c>
      <c r="P107" s="171">
        <f ca="1" t="shared" si="24"/>
        <v>40471.37188634259</v>
      </c>
      <c r="Q107" s="171">
        <f ca="1" t="shared" si="25"/>
        <v>40471.37188634259</v>
      </c>
      <c r="R107" s="171">
        <f ca="1" t="shared" si="26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37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7"/>
        <v/>
      </c>
      <c r="M108" s="179" t="str">
        <f t="shared" si="21"/>
        <v/>
      </c>
      <c r="N108" s="170">
        <f ca="1" t="shared" si="22"/>
        <v>40471.37188634259</v>
      </c>
      <c r="O108" s="171">
        <f ca="1" t="shared" si="23"/>
        <v>40471.37188634259</v>
      </c>
      <c r="P108" s="171">
        <f ca="1" t="shared" si="24"/>
        <v>40471.37188634259</v>
      </c>
      <c r="Q108" s="171">
        <f ca="1" t="shared" si="25"/>
        <v>40471.37188634259</v>
      </c>
      <c r="R108" s="171">
        <f ca="1" t="shared" si="26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37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7"/>
        <v/>
      </c>
      <c r="M109" s="179" t="str">
        <f t="shared" si="21"/>
        <v/>
      </c>
      <c r="N109" s="170">
        <f ca="1" t="shared" si="22"/>
        <v>40471.37188634259</v>
      </c>
      <c r="O109" s="171">
        <f ca="1" t="shared" si="23"/>
        <v>40471.37188634259</v>
      </c>
      <c r="P109" s="171">
        <f ca="1" t="shared" si="24"/>
        <v>40471.37188634259</v>
      </c>
      <c r="Q109" s="171">
        <f ca="1" t="shared" si="25"/>
        <v>40471.37188634259</v>
      </c>
      <c r="R109" s="171">
        <f ca="1" t="shared" si="26"/>
        <v>40471.37188634259</v>
      </c>
      <c r="S109" s="78"/>
      <c r="T109" s="88"/>
      <c r="U109" s="88"/>
      <c r="V109" s="88"/>
      <c r="W109" s="88"/>
      <c r="X109" s="8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641"/>
      <c r="AP109" s="637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7"/>
        <v/>
      </c>
      <c r="M110" s="179" t="str">
        <f t="shared" si="21"/>
        <v/>
      </c>
      <c r="N110" s="170">
        <f ca="1" t="shared" si="22"/>
        <v>40471.37188634259</v>
      </c>
      <c r="O110" s="171">
        <f ca="1" t="shared" si="23"/>
        <v>40471.37188634259</v>
      </c>
      <c r="P110" s="171">
        <f ca="1" t="shared" si="24"/>
        <v>40471.37188634259</v>
      </c>
      <c r="Q110" s="171">
        <f ca="1" t="shared" si="25"/>
        <v>40471.37188634259</v>
      </c>
      <c r="R110" s="171">
        <f ca="1" t="shared" si="26"/>
        <v>40471.37188634259</v>
      </c>
      <c r="S110" s="78"/>
      <c r="T110" s="88"/>
      <c r="U110" s="88"/>
      <c r="V110" s="88"/>
      <c r="W110" s="88"/>
      <c r="X110" s="8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641"/>
      <c r="AP110" s="637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7"/>
        <v/>
      </c>
      <c r="M111" s="179" t="str">
        <f t="shared" si="21"/>
        <v/>
      </c>
      <c r="N111" s="170">
        <f ca="1" t="shared" si="22"/>
        <v>40471.37188634259</v>
      </c>
      <c r="O111" s="171">
        <f ca="1" t="shared" si="23"/>
        <v>40471.37188634259</v>
      </c>
      <c r="P111" s="171">
        <f ca="1" t="shared" si="24"/>
        <v>40471.37188634259</v>
      </c>
      <c r="Q111" s="171">
        <f ca="1" t="shared" si="25"/>
        <v>40471.37188634259</v>
      </c>
      <c r="R111" s="171">
        <f ca="1" t="shared" si="26"/>
        <v>40471.37188634259</v>
      </c>
      <c r="S111" s="78"/>
      <c r="T111" s="88"/>
      <c r="U111" s="88"/>
      <c r="V111" s="88"/>
      <c r="W111" s="88"/>
      <c r="X111" s="8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641"/>
      <c r="AP111" s="637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7"/>
        <v/>
      </c>
      <c r="M112" s="179" t="str">
        <f t="shared" si="21"/>
        <v/>
      </c>
      <c r="N112" s="170">
        <f ca="1" t="shared" si="22"/>
        <v>40471.37188634259</v>
      </c>
      <c r="O112" s="171">
        <f ca="1" t="shared" si="23"/>
        <v>40471.37188634259</v>
      </c>
      <c r="P112" s="171">
        <f ca="1" t="shared" si="24"/>
        <v>40471.37188634259</v>
      </c>
      <c r="Q112" s="171">
        <f ca="1" t="shared" si="25"/>
        <v>40471.37188634259</v>
      </c>
      <c r="R112" s="171">
        <f ca="1" t="shared" si="26"/>
        <v>40471.37188634259</v>
      </c>
      <c r="S112" s="78"/>
      <c r="T112" s="88"/>
      <c r="U112" s="88"/>
      <c r="V112" s="88"/>
      <c r="W112" s="88"/>
      <c r="X112" s="8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641"/>
      <c r="AP112" s="637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7"/>
        <v/>
      </c>
      <c r="M113" s="179" t="str">
        <f t="shared" si="21"/>
        <v/>
      </c>
      <c r="N113" s="170">
        <f ca="1" t="shared" si="22"/>
        <v>40471.37188634259</v>
      </c>
      <c r="O113" s="171">
        <f ca="1" t="shared" si="23"/>
        <v>40471.37188634259</v>
      </c>
      <c r="P113" s="171">
        <f ca="1" t="shared" si="24"/>
        <v>40471.37188634259</v>
      </c>
      <c r="Q113" s="171">
        <f ca="1" t="shared" si="25"/>
        <v>40471.37188634259</v>
      </c>
      <c r="R113" s="171">
        <f ca="1" t="shared" si="26"/>
        <v>40471.37188634259</v>
      </c>
      <c r="S113" s="78"/>
      <c r="T113" s="88"/>
      <c r="U113" s="88"/>
      <c r="V113" s="88"/>
      <c r="W113" s="88"/>
      <c r="X113" s="8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641"/>
      <c r="AP113" s="637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7"/>
        <v/>
      </c>
      <c r="M114" s="179" t="str">
        <f t="shared" si="21"/>
        <v/>
      </c>
      <c r="N114" s="170">
        <f ca="1" t="shared" si="22"/>
        <v>40471.37188634259</v>
      </c>
      <c r="O114" s="171">
        <f ca="1" t="shared" si="23"/>
        <v>40471.37188634259</v>
      </c>
      <c r="P114" s="171">
        <f ca="1" t="shared" si="24"/>
        <v>40471.37188634259</v>
      </c>
      <c r="Q114" s="171">
        <f ca="1" t="shared" si="25"/>
        <v>40471.37188634259</v>
      </c>
      <c r="R114" s="171">
        <f ca="1" t="shared" si="26"/>
        <v>40471.37188634259</v>
      </c>
      <c r="S114" s="78"/>
      <c r="T114" s="88"/>
      <c r="U114" s="88"/>
      <c r="V114" s="88"/>
      <c r="W114" s="88"/>
      <c r="X114" s="8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641"/>
      <c r="AP114" s="637"/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7"/>
        <v/>
      </c>
      <c r="M115" s="179" t="str">
        <f t="shared" si="21"/>
        <v/>
      </c>
      <c r="N115" s="170">
        <f ca="1" t="shared" si="22"/>
        <v>40471.37188634259</v>
      </c>
      <c r="O115" s="171">
        <f ca="1" t="shared" si="23"/>
        <v>40471.37188634259</v>
      </c>
      <c r="P115" s="171">
        <f ca="1" t="shared" si="24"/>
        <v>40471.37188634259</v>
      </c>
      <c r="Q115" s="171">
        <f ca="1" t="shared" si="25"/>
        <v>40471.37188634259</v>
      </c>
      <c r="R115" s="171">
        <f ca="1" t="shared" si="26"/>
        <v>40471.37188634259</v>
      </c>
      <c r="S115" s="78"/>
      <c r="T115" s="88"/>
      <c r="U115" s="88"/>
      <c r="V115" s="88"/>
      <c r="W115" s="88"/>
      <c r="X115" s="8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641"/>
      <c r="AP115" s="637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7"/>
        <v/>
      </c>
      <c r="M116" s="179" t="str">
        <f t="shared" si="21"/>
        <v/>
      </c>
      <c r="N116" s="170">
        <f ca="1" t="shared" si="22"/>
        <v>40471.37188634259</v>
      </c>
      <c r="O116" s="171">
        <f ca="1" t="shared" si="23"/>
        <v>40471.37188634259</v>
      </c>
      <c r="P116" s="171">
        <f ca="1" t="shared" si="24"/>
        <v>40471.37188634259</v>
      </c>
      <c r="Q116" s="171">
        <f ca="1" t="shared" si="25"/>
        <v>40471.37188634259</v>
      </c>
      <c r="R116" s="171">
        <f ca="1" t="shared" si="26"/>
        <v>40471.37188634259</v>
      </c>
      <c r="S116" s="78"/>
      <c r="T116" s="88"/>
      <c r="U116" s="88"/>
      <c r="V116" s="88"/>
      <c r="W116" s="88"/>
      <c r="X116" s="8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641"/>
      <c r="AP116" s="637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7"/>
        <v/>
      </c>
      <c r="M117" s="179" t="str">
        <f t="shared" si="21"/>
        <v/>
      </c>
      <c r="N117" s="170">
        <f ca="1" t="shared" si="22"/>
        <v>40471.37188634259</v>
      </c>
      <c r="O117" s="171">
        <f ca="1" t="shared" si="23"/>
        <v>40471.37188634259</v>
      </c>
      <c r="P117" s="171">
        <f ca="1" t="shared" si="24"/>
        <v>40471.37188634259</v>
      </c>
      <c r="Q117" s="171">
        <f ca="1" t="shared" si="25"/>
        <v>40471.37188634259</v>
      </c>
      <c r="R117" s="171">
        <f ca="1" t="shared" si="26"/>
        <v>40471.37188634259</v>
      </c>
      <c r="S117" s="78"/>
      <c r="T117" s="88"/>
      <c r="U117" s="88"/>
      <c r="V117" s="88"/>
      <c r="W117" s="88"/>
      <c r="X117" s="8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641"/>
      <c r="AP117" s="637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7"/>
        <v/>
      </c>
      <c r="M118" s="179" t="str">
        <f t="shared" si="21"/>
        <v/>
      </c>
      <c r="N118" s="170">
        <f ca="1" t="shared" si="22"/>
        <v>40471.37188634259</v>
      </c>
      <c r="O118" s="171">
        <f ca="1" t="shared" si="23"/>
        <v>40471.37188634259</v>
      </c>
      <c r="P118" s="171">
        <f ca="1" t="shared" si="24"/>
        <v>40471.37188634259</v>
      </c>
      <c r="Q118" s="171">
        <f ca="1" t="shared" si="25"/>
        <v>40471.37188634259</v>
      </c>
      <c r="R118" s="171">
        <f ca="1" t="shared" si="26"/>
        <v>40471.37188634259</v>
      </c>
      <c r="S118" s="78"/>
      <c r="T118" s="88"/>
      <c r="U118" s="88"/>
      <c r="V118" s="88"/>
      <c r="W118" s="88"/>
      <c r="X118" s="8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641"/>
      <c r="AP118" s="637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7"/>
        <v/>
      </c>
      <c r="M119" s="179" t="str">
        <f t="shared" si="21"/>
        <v/>
      </c>
      <c r="N119" s="170">
        <f ca="1" t="shared" si="22"/>
        <v>40471.37188634259</v>
      </c>
      <c r="O119" s="171">
        <f ca="1" t="shared" si="23"/>
        <v>40471.37188634259</v>
      </c>
      <c r="P119" s="171">
        <f ca="1" t="shared" si="24"/>
        <v>40471.37188634259</v>
      </c>
      <c r="Q119" s="171">
        <f ca="1" t="shared" si="25"/>
        <v>40471.37188634259</v>
      </c>
      <c r="R119" s="171">
        <f ca="1" t="shared" si="26"/>
        <v>40471.37188634259</v>
      </c>
      <c r="S119" s="78"/>
      <c r="T119" s="88"/>
      <c r="U119" s="88"/>
      <c r="V119" s="88"/>
      <c r="W119" s="88"/>
      <c r="X119" s="8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641"/>
      <c r="AP119" s="637"/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7"/>
        <v/>
      </c>
      <c r="M120" s="179" t="str">
        <f t="shared" si="21"/>
        <v/>
      </c>
      <c r="N120" s="170">
        <f ca="1" t="shared" si="22"/>
        <v>40471.37188634259</v>
      </c>
      <c r="O120" s="171">
        <f ca="1" t="shared" si="23"/>
        <v>40471.37188634259</v>
      </c>
      <c r="P120" s="171">
        <f ca="1" t="shared" si="24"/>
        <v>40471.37188634259</v>
      </c>
      <c r="Q120" s="171">
        <f ca="1" t="shared" si="25"/>
        <v>40471.37188634259</v>
      </c>
      <c r="R120" s="171">
        <f ca="1" t="shared" si="26"/>
        <v>40471.37188634259</v>
      </c>
      <c r="S120" s="78"/>
      <c r="T120" s="88"/>
      <c r="U120" s="88"/>
      <c r="V120" s="88"/>
      <c r="W120" s="88"/>
      <c r="X120" s="8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641"/>
      <c r="AP120" s="637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7"/>
        <v/>
      </c>
      <c r="M121" s="179" t="str">
        <f t="shared" si="21"/>
        <v/>
      </c>
      <c r="N121" s="170">
        <f ca="1" t="shared" si="22"/>
        <v>40471.37188634259</v>
      </c>
      <c r="O121" s="171">
        <f ca="1" t="shared" si="23"/>
        <v>40471.37188634259</v>
      </c>
      <c r="P121" s="171">
        <f ca="1" t="shared" si="24"/>
        <v>40471.37188634259</v>
      </c>
      <c r="Q121" s="171">
        <f ca="1" t="shared" si="25"/>
        <v>40471.37188634259</v>
      </c>
      <c r="R121" s="171">
        <f ca="1" t="shared" si="26"/>
        <v>40471.37188634259</v>
      </c>
      <c r="S121" s="78"/>
      <c r="T121" s="88"/>
      <c r="U121" s="88"/>
      <c r="V121" s="88"/>
      <c r="W121" s="88"/>
      <c r="X121" s="8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641"/>
      <c r="AP121" s="637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7"/>
        <v/>
      </c>
      <c r="M122" s="179" t="str">
        <f t="shared" si="21"/>
        <v/>
      </c>
      <c r="N122" s="170">
        <f ca="1" t="shared" si="22"/>
        <v>40471.37188634259</v>
      </c>
      <c r="O122" s="171">
        <f ca="1" t="shared" si="23"/>
        <v>40471.37188634259</v>
      </c>
      <c r="P122" s="171">
        <f ca="1" t="shared" si="24"/>
        <v>40471.37188634259</v>
      </c>
      <c r="Q122" s="171">
        <f ca="1" t="shared" si="25"/>
        <v>40471.37188634259</v>
      </c>
      <c r="R122" s="171">
        <f ca="1" t="shared" si="26"/>
        <v>40471.37188634259</v>
      </c>
      <c r="S122" s="78"/>
      <c r="T122" s="88"/>
      <c r="U122" s="88"/>
      <c r="V122" s="88"/>
      <c r="W122" s="88"/>
      <c r="X122" s="8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641"/>
      <c r="AP122" s="637"/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7"/>
        <v/>
      </c>
      <c r="M123" s="179" t="str">
        <f t="shared" si="21"/>
        <v/>
      </c>
      <c r="N123" s="170">
        <f ca="1" t="shared" si="22"/>
        <v>40471.37188634259</v>
      </c>
      <c r="O123" s="171">
        <f ca="1" t="shared" si="23"/>
        <v>40471.37188634259</v>
      </c>
      <c r="P123" s="171">
        <f ca="1" t="shared" si="24"/>
        <v>40471.37188634259</v>
      </c>
      <c r="Q123" s="171">
        <f ca="1" t="shared" si="25"/>
        <v>40471.37188634259</v>
      </c>
      <c r="R123" s="171">
        <f ca="1" t="shared" si="26"/>
        <v>40471.37188634259</v>
      </c>
      <c r="S123" s="78"/>
      <c r="T123" s="88"/>
      <c r="U123" s="88"/>
      <c r="V123" s="88"/>
      <c r="W123" s="88"/>
      <c r="X123" s="8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641"/>
      <c r="AP123" s="637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7"/>
        <v/>
      </c>
      <c r="M124" s="179" t="str">
        <f t="shared" si="21"/>
        <v/>
      </c>
      <c r="N124" s="170">
        <f ca="1" t="shared" si="22"/>
        <v>40471.37188634259</v>
      </c>
      <c r="O124" s="171">
        <f ca="1" t="shared" si="23"/>
        <v>40471.37188634259</v>
      </c>
      <c r="P124" s="171">
        <f ca="1" t="shared" si="24"/>
        <v>40471.37188634259</v>
      </c>
      <c r="Q124" s="171">
        <f ca="1" t="shared" si="25"/>
        <v>40471.37188634259</v>
      </c>
      <c r="R124" s="171">
        <f ca="1" t="shared" si="26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41"/>
      <c r="AP124" s="637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7"/>
        <v/>
      </c>
      <c r="M125" s="179" t="str">
        <f t="shared" si="21"/>
        <v/>
      </c>
      <c r="N125" s="170">
        <f ca="1" t="shared" si="22"/>
        <v>40471.37188634259</v>
      </c>
      <c r="O125" s="171">
        <f ca="1" t="shared" si="23"/>
        <v>40471.37188634259</v>
      </c>
      <c r="P125" s="171">
        <f ca="1" t="shared" si="24"/>
        <v>40471.37188634259</v>
      </c>
      <c r="Q125" s="171">
        <f ca="1" t="shared" si="25"/>
        <v>40471.37188634259</v>
      </c>
      <c r="R125" s="171">
        <f ca="1" t="shared" si="26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7"/>
        <v/>
      </c>
      <c r="M126" s="179" t="str">
        <f t="shared" si="21"/>
        <v/>
      </c>
      <c r="N126" s="170">
        <f ca="1" t="shared" si="22"/>
        <v>40471.37188634259</v>
      </c>
      <c r="O126" s="171">
        <f ca="1" t="shared" si="23"/>
        <v>40471.37188634259</v>
      </c>
      <c r="P126" s="171">
        <f ca="1" t="shared" si="24"/>
        <v>40471.37188634259</v>
      </c>
      <c r="Q126" s="171">
        <f ca="1" t="shared" si="25"/>
        <v>40471.37188634259</v>
      </c>
      <c r="R126" s="171">
        <f ca="1" t="shared" si="26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7"/>
        <v/>
      </c>
      <c r="M127" s="179" t="str">
        <f t="shared" si="21"/>
        <v/>
      </c>
      <c r="N127" s="170">
        <f ca="1" t="shared" si="22"/>
        <v>40471.37188634259</v>
      </c>
      <c r="O127" s="171">
        <f ca="1" t="shared" si="23"/>
        <v>40471.37188634259</v>
      </c>
      <c r="P127" s="171">
        <f ca="1" t="shared" si="24"/>
        <v>40471.37188634259</v>
      </c>
      <c r="Q127" s="171">
        <f ca="1" t="shared" si="25"/>
        <v>40471.37188634259</v>
      </c>
      <c r="R127" s="171">
        <f ca="1" t="shared" si="26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7"/>
        <v/>
      </c>
      <c r="M128" s="179" t="str">
        <f t="shared" si="21"/>
        <v/>
      </c>
      <c r="N128" s="170">
        <f ca="1" t="shared" si="22"/>
        <v>40471.37188634259</v>
      </c>
      <c r="O128" s="171">
        <f ca="1" t="shared" si="23"/>
        <v>40471.37188634259</v>
      </c>
      <c r="P128" s="171">
        <f ca="1" t="shared" si="24"/>
        <v>40471.37188634259</v>
      </c>
      <c r="Q128" s="171">
        <f ca="1" t="shared" si="25"/>
        <v>40471.37188634259</v>
      </c>
      <c r="R128" s="171">
        <f ca="1" t="shared" si="26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7"/>
        <v/>
      </c>
      <c r="M129" s="179" t="str">
        <f t="shared" si="21"/>
        <v/>
      </c>
      <c r="N129" s="170">
        <f ca="1" t="shared" si="22"/>
        <v>40471.37188634259</v>
      </c>
      <c r="O129" s="171">
        <f ca="1" t="shared" si="23"/>
        <v>40471.37188634259</v>
      </c>
      <c r="P129" s="171">
        <f ca="1" t="shared" si="24"/>
        <v>40471.37188634259</v>
      </c>
      <c r="Q129" s="171">
        <f ca="1" t="shared" si="25"/>
        <v>40471.37188634259</v>
      </c>
      <c r="R129" s="171">
        <f ca="1" t="shared" si="26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7"/>
        <v/>
      </c>
      <c r="M130" s="179" t="str">
        <f t="shared" si="21"/>
        <v/>
      </c>
      <c r="N130" s="170">
        <f ca="1" t="shared" si="22"/>
        <v>40471.37188634259</v>
      </c>
      <c r="O130" s="171">
        <f ca="1" t="shared" si="23"/>
        <v>40471.37188634259</v>
      </c>
      <c r="P130" s="171">
        <f ca="1" t="shared" si="24"/>
        <v>40471.37188634259</v>
      </c>
      <c r="Q130" s="171">
        <f ca="1" t="shared" si="25"/>
        <v>40471.37188634259</v>
      </c>
      <c r="R130" s="171">
        <f ca="1" t="shared" si="26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7"/>
        <v/>
      </c>
      <c r="M131" s="179" t="str">
        <f t="shared" si="21"/>
        <v/>
      </c>
      <c r="N131" s="170">
        <f ca="1" t="shared" si="22"/>
        <v>40471.37188634259</v>
      </c>
      <c r="O131" s="171">
        <f ca="1" t="shared" si="23"/>
        <v>40471.37188634259</v>
      </c>
      <c r="P131" s="171">
        <f ca="1" t="shared" si="24"/>
        <v>40471.37188634259</v>
      </c>
      <c r="Q131" s="171">
        <f ca="1" t="shared" si="25"/>
        <v>40471.37188634259</v>
      </c>
      <c r="R131" s="171">
        <f ca="1" t="shared" si="26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7"/>
        <v/>
      </c>
      <c r="M132" s="179" t="str">
        <f t="shared" si="21"/>
        <v/>
      </c>
      <c r="N132" s="170">
        <f ca="1" t="shared" si="22"/>
        <v>40471.37188634259</v>
      </c>
      <c r="O132" s="171">
        <f ca="1" t="shared" si="23"/>
        <v>40471.37188634259</v>
      </c>
      <c r="P132" s="171">
        <f ca="1" t="shared" si="24"/>
        <v>40471.37188634259</v>
      </c>
      <c r="Q132" s="171">
        <f ca="1" t="shared" si="25"/>
        <v>40471.37188634259</v>
      </c>
      <c r="R132" s="171">
        <f ca="1" t="shared" si="26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7"/>
        <v/>
      </c>
      <c r="M133" s="179" t="str">
        <f t="shared" si="21"/>
        <v/>
      </c>
      <c r="N133" s="170">
        <f ca="1" t="shared" si="22"/>
        <v>40471.37188634259</v>
      </c>
      <c r="O133" s="171">
        <f ca="1" t="shared" si="23"/>
        <v>40471.37188634259</v>
      </c>
      <c r="P133" s="171">
        <f ca="1" t="shared" si="24"/>
        <v>40471.37188634259</v>
      </c>
      <c r="Q133" s="171">
        <f ca="1" t="shared" si="25"/>
        <v>40471.37188634259</v>
      </c>
      <c r="R133" s="171">
        <f ca="1" t="shared" si="26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7"/>
        <v/>
      </c>
      <c r="M134" s="179" t="str">
        <f t="shared" si="21"/>
        <v/>
      </c>
      <c r="N134" s="170">
        <f ca="1" t="shared" si="22"/>
        <v>40471.37188634259</v>
      </c>
      <c r="O134" s="171">
        <f ca="1" t="shared" si="23"/>
        <v>40471.37188634259</v>
      </c>
      <c r="P134" s="171">
        <f ca="1" t="shared" si="24"/>
        <v>40471.37188634259</v>
      </c>
      <c r="Q134" s="171">
        <f ca="1" t="shared" si="25"/>
        <v>40471.37188634259</v>
      </c>
      <c r="R134" s="171">
        <f ca="1" t="shared" si="26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7"/>
        <v/>
      </c>
      <c r="M135" s="179" t="str">
        <f t="shared" si="21"/>
        <v/>
      </c>
      <c r="N135" s="170">
        <f ca="1" t="shared" si="22"/>
        <v>40471.37188634259</v>
      </c>
      <c r="O135" s="171">
        <f ca="1" t="shared" si="23"/>
        <v>40471.37188634259</v>
      </c>
      <c r="P135" s="171">
        <f ca="1" t="shared" si="24"/>
        <v>40471.37188634259</v>
      </c>
      <c r="Q135" s="171">
        <f ca="1" t="shared" si="25"/>
        <v>40471.37188634259</v>
      </c>
      <c r="R135" s="171">
        <f ca="1" t="shared" si="26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7"/>
        <v/>
      </c>
      <c r="M136" s="179" t="str">
        <f t="shared" si="21"/>
        <v/>
      </c>
      <c r="N136" s="170">
        <f ca="1" t="shared" si="22"/>
        <v>40471.37188634259</v>
      </c>
      <c r="O136" s="171">
        <f ca="1" t="shared" si="23"/>
        <v>40471.37188634259</v>
      </c>
      <c r="P136" s="171">
        <f ca="1" t="shared" si="24"/>
        <v>40471.37188634259</v>
      </c>
      <c r="Q136" s="171">
        <f ca="1" t="shared" si="25"/>
        <v>40471.37188634259</v>
      </c>
      <c r="R136" s="171">
        <f ca="1" t="shared" si="26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7"/>
        <v/>
      </c>
      <c r="M137" s="179" t="str">
        <f t="shared" si="21"/>
        <v/>
      </c>
      <c r="N137" s="170">
        <f ca="1" t="shared" si="22"/>
        <v>40471.37188634259</v>
      </c>
      <c r="O137" s="171">
        <f ca="1" t="shared" si="23"/>
        <v>40471.37188634259</v>
      </c>
      <c r="P137" s="171">
        <f ca="1" t="shared" si="24"/>
        <v>40471.37188634259</v>
      </c>
      <c r="Q137" s="171">
        <f ca="1" t="shared" si="25"/>
        <v>40471.37188634259</v>
      </c>
      <c r="R137" s="171">
        <f ca="1" t="shared" si="26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7"/>
        <v/>
      </c>
      <c r="M138" s="179" t="str">
        <f aca="true" t="shared" si="28" ref="M138:M152">IF(F138="","",+L138+(F138*7/5))</f>
        <v/>
      </c>
      <c r="N138" s="170">
        <f aca="true" t="shared" si="29" ref="N138:N152">IF(K138="",NOW(),K138)</f>
        <v>40471.37188634259</v>
      </c>
      <c r="O138" s="171">
        <f aca="true" t="shared" si="30" ref="O138:O152">IF(G138="",NOW(),VLOOKUP(G138,$A$10:$M$152,13))</f>
        <v>40471.37188634259</v>
      </c>
      <c r="P138" s="171">
        <f aca="true" t="shared" si="31" ref="P138:P152">IF(H138="",NOW(),VLOOKUP(H138,$A$10:$M$152,13))</f>
        <v>40471.37188634259</v>
      </c>
      <c r="Q138" s="171">
        <f aca="true" t="shared" si="32" ref="Q138:Q152">IF(I138="",NOW(),VLOOKUP(I138,$A$10:$M$152,13))</f>
        <v>40471.37188634259</v>
      </c>
      <c r="R138" s="171">
        <f aca="true" t="shared" si="33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4" ref="L139:L152">IF(F139="","",IF(K139="",MAX(N139:R139),K139))</f>
        <v/>
      </c>
      <c r="M139" s="179" t="str">
        <f t="shared" si="28"/>
        <v/>
      </c>
      <c r="N139" s="170">
        <f ca="1" t="shared" si="29"/>
        <v>40471.37188634259</v>
      </c>
      <c r="O139" s="171">
        <f ca="1" t="shared" si="30"/>
        <v>40471.37188634259</v>
      </c>
      <c r="P139" s="171">
        <f ca="1" t="shared" si="31"/>
        <v>40471.37188634259</v>
      </c>
      <c r="Q139" s="171">
        <f ca="1" t="shared" si="32"/>
        <v>40471.37188634259</v>
      </c>
      <c r="R139" s="171">
        <f ca="1" t="shared" si="33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4"/>
        <v/>
      </c>
      <c r="M140" s="179" t="str">
        <f t="shared" si="28"/>
        <v/>
      </c>
      <c r="N140" s="170">
        <f ca="1" t="shared" si="29"/>
        <v>40471.37188634259</v>
      </c>
      <c r="O140" s="171">
        <f ca="1" t="shared" si="30"/>
        <v>40471.37188634259</v>
      </c>
      <c r="P140" s="171">
        <f ca="1" t="shared" si="31"/>
        <v>40471.37188634259</v>
      </c>
      <c r="Q140" s="171">
        <f ca="1" t="shared" si="32"/>
        <v>40471.37188634259</v>
      </c>
      <c r="R140" s="171">
        <f ca="1" t="shared" si="33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4"/>
        <v/>
      </c>
      <c r="M141" s="179" t="str">
        <f t="shared" si="28"/>
        <v/>
      </c>
      <c r="N141" s="170">
        <f ca="1" t="shared" si="29"/>
        <v>40471.37188634259</v>
      </c>
      <c r="O141" s="171">
        <f ca="1" t="shared" si="30"/>
        <v>40471.37188634259</v>
      </c>
      <c r="P141" s="171">
        <f ca="1" t="shared" si="31"/>
        <v>40471.37188634259</v>
      </c>
      <c r="Q141" s="171">
        <f ca="1" t="shared" si="32"/>
        <v>40471.37188634259</v>
      </c>
      <c r="R141" s="171">
        <f ca="1" t="shared" si="33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4"/>
        <v/>
      </c>
      <c r="M142" s="179" t="str">
        <f t="shared" si="28"/>
        <v/>
      </c>
      <c r="N142" s="170">
        <f ca="1" t="shared" si="29"/>
        <v>40471.37188634259</v>
      </c>
      <c r="O142" s="171">
        <f ca="1" t="shared" si="30"/>
        <v>40471.37188634259</v>
      </c>
      <c r="P142" s="171">
        <f ca="1" t="shared" si="31"/>
        <v>40471.37188634259</v>
      </c>
      <c r="Q142" s="171">
        <f ca="1" t="shared" si="32"/>
        <v>40471.37188634259</v>
      </c>
      <c r="R142" s="171">
        <f ca="1" t="shared" si="33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4"/>
        <v/>
      </c>
      <c r="M143" s="179" t="str">
        <f t="shared" si="28"/>
        <v/>
      </c>
      <c r="N143" s="170">
        <f ca="1" t="shared" si="29"/>
        <v>40471.37188634259</v>
      </c>
      <c r="O143" s="171">
        <f ca="1" t="shared" si="30"/>
        <v>40471.37188634259</v>
      </c>
      <c r="P143" s="171">
        <f ca="1" t="shared" si="31"/>
        <v>40471.37188634259</v>
      </c>
      <c r="Q143" s="171">
        <f ca="1" t="shared" si="32"/>
        <v>40471.37188634259</v>
      </c>
      <c r="R143" s="171">
        <f ca="1" t="shared" si="33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4"/>
        <v/>
      </c>
      <c r="M144" s="179" t="str">
        <f t="shared" si="28"/>
        <v/>
      </c>
      <c r="N144" s="170">
        <f ca="1" t="shared" si="29"/>
        <v>40471.37188634259</v>
      </c>
      <c r="O144" s="171">
        <f ca="1" t="shared" si="30"/>
        <v>40471.37188634259</v>
      </c>
      <c r="P144" s="171">
        <f ca="1" t="shared" si="31"/>
        <v>40471.37188634259</v>
      </c>
      <c r="Q144" s="171">
        <f ca="1" t="shared" si="32"/>
        <v>40471.37188634259</v>
      </c>
      <c r="R144" s="171">
        <f ca="1" t="shared" si="33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4"/>
        <v/>
      </c>
      <c r="M145" s="179" t="str">
        <f t="shared" si="28"/>
        <v/>
      </c>
      <c r="N145" s="170">
        <f ca="1" t="shared" si="29"/>
        <v>40471.37188634259</v>
      </c>
      <c r="O145" s="171">
        <f ca="1" t="shared" si="30"/>
        <v>40471.37188634259</v>
      </c>
      <c r="P145" s="171">
        <f ca="1" t="shared" si="31"/>
        <v>40471.37188634259</v>
      </c>
      <c r="Q145" s="171">
        <f ca="1" t="shared" si="32"/>
        <v>40471.37188634259</v>
      </c>
      <c r="R145" s="171">
        <f ca="1" t="shared" si="33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4"/>
        <v/>
      </c>
      <c r="M146" s="179" t="str">
        <f t="shared" si="28"/>
        <v/>
      </c>
      <c r="N146" s="170">
        <f ca="1" t="shared" si="29"/>
        <v>40471.37188634259</v>
      </c>
      <c r="O146" s="171">
        <f ca="1" t="shared" si="30"/>
        <v>40471.37188634259</v>
      </c>
      <c r="P146" s="171">
        <f ca="1" t="shared" si="31"/>
        <v>40471.37188634259</v>
      </c>
      <c r="Q146" s="171">
        <f ca="1" t="shared" si="32"/>
        <v>40471.37188634259</v>
      </c>
      <c r="R146" s="171">
        <f ca="1" t="shared" si="33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4"/>
        <v/>
      </c>
      <c r="M147" s="179" t="str">
        <f t="shared" si="28"/>
        <v/>
      </c>
      <c r="N147" s="170">
        <f ca="1" t="shared" si="29"/>
        <v>40471.37188634259</v>
      </c>
      <c r="O147" s="171">
        <f ca="1" t="shared" si="30"/>
        <v>40471.37188634259</v>
      </c>
      <c r="P147" s="171">
        <f ca="1" t="shared" si="31"/>
        <v>40471.37188634259</v>
      </c>
      <c r="Q147" s="171">
        <f ca="1" t="shared" si="32"/>
        <v>40471.37188634259</v>
      </c>
      <c r="R147" s="171">
        <f ca="1" t="shared" si="33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4"/>
        <v/>
      </c>
      <c r="M148" s="179" t="str">
        <f t="shared" si="28"/>
        <v/>
      </c>
      <c r="N148" s="170">
        <f ca="1" t="shared" si="29"/>
        <v>40471.37188634259</v>
      </c>
      <c r="O148" s="171">
        <f ca="1" t="shared" si="30"/>
        <v>40471.37188634259</v>
      </c>
      <c r="P148" s="171">
        <f ca="1" t="shared" si="31"/>
        <v>40471.37188634259</v>
      </c>
      <c r="Q148" s="171">
        <f ca="1" t="shared" si="32"/>
        <v>40471.37188634259</v>
      </c>
      <c r="R148" s="171">
        <f ca="1" t="shared" si="33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4"/>
        <v/>
      </c>
      <c r="M149" s="179" t="str">
        <f t="shared" si="28"/>
        <v/>
      </c>
      <c r="N149" s="170">
        <f ca="1" t="shared" si="29"/>
        <v>40471.37188634259</v>
      </c>
      <c r="O149" s="171">
        <f ca="1" t="shared" si="30"/>
        <v>40471.37188634259</v>
      </c>
      <c r="P149" s="171">
        <f ca="1" t="shared" si="31"/>
        <v>40471.37188634259</v>
      </c>
      <c r="Q149" s="171">
        <f ca="1" t="shared" si="32"/>
        <v>40471.37188634259</v>
      </c>
      <c r="R149" s="171">
        <f ca="1" t="shared" si="33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4"/>
        <v/>
      </c>
      <c r="M150" s="179" t="str">
        <f t="shared" si="28"/>
        <v/>
      </c>
      <c r="N150" s="170">
        <f ca="1" t="shared" si="29"/>
        <v>40471.37188634259</v>
      </c>
      <c r="O150" s="171">
        <f ca="1" t="shared" si="30"/>
        <v>40471.37188634259</v>
      </c>
      <c r="P150" s="171">
        <f ca="1" t="shared" si="31"/>
        <v>40471.37188634259</v>
      </c>
      <c r="Q150" s="171">
        <f ca="1" t="shared" si="32"/>
        <v>40471.37188634259</v>
      </c>
      <c r="R150" s="171">
        <f ca="1" t="shared" si="33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4"/>
        <v/>
      </c>
      <c r="M151" s="179" t="str">
        <f t="shared" si="28"/>
        <v/>
      </c>
      <c r="N151" s="170">
        <f ca="1" t="shared" si="29"/>
        <v>40471.37188634259</v>
      </c>
      <c r="O151" s="171">
        <f ca="1" t="shared" si="30"/>
        <v>40471.37188634259</v>
      </c>
      <c r="P151" s="171">
        <f ca="1" t="shared" si="31"/>
        <v>40471.37188634259</v>
      </c>
      <c r="Q151" s="171">
        <f ca="1" t="shared" si="32"/>
        <v>40471.37188634259</v>
      </c>
      <c r="R151" s="171">
        <f ca="1" t="shared" si="33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2.75" thickBot="1">
      <c r="F152" s="128"/>
      <c r="G152" s="140"/>
      <c r="H152" s="140"/>
      <c r="I152" s="140"/>
      <c r="J152" s="140"/>
      <c r="K152" s="121"/>
      <c r="L152" s="178" t="str">
        <f t="shared" si="34"/>
        <v/>
      </c>
      <c r="M152" s="179" t="str">
        <f t="shared" si="28"/>
        <v/>
      </c>
      <c r="N152" s="170">
        <f ca="1" t="shared" si="29"/>
        <v>40471.37188634259</v>
      </c>
      <c r="O152" s="171">
        <f ca="1" t="shared" si="30"/>
        <v>40471.37188634259</v>
      </c>
      <c r="P152" s="171">
        <f ca="1" t="shared" si="31"/>
        <v>40471.37188634259</v>
      </c>
      <c r="Q152" s="171">
        <f ca="1" t="shared" si="32"/>
        <v>40471.37188634259</v>
      </c>
      <c r="R152" s="171">
        <f ca="1" t="shared" si="33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33.92</v>
      </c>
      <c r="Z154" s="94">
        <f t="shared" si="35"/>
        <v>76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35.4</v>
      </c>
      <c r="AF154" s="94">
        <f t="shared" si="35"/>
        <v>0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2.7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20.3557172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5.9990912000000005</v>
      </c>
      <c r="Z156" s="165">
        <f t="shared" si="36"/>
        <v>9.015120000000001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5.341505999999999</v>
      </c>
      <c r="AF156" s="165">
        <f t="shared" si="36"/>
        <v>0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5">
      <c r="L169" s="7"/>
      <c r="M169" s="7"/>
    </row>
    <row r="170" spans="12:42" ht="1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5">
      <c r="L171" s="7"/>
      <c r="M171" s="7"/>
      <c r="AN171" s="4"/>
      <c r="AO171" s="4"/>
      <c r="AP171" s="4"/>
    </row>
    <row r="172" spans="1:42" ht="1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3" r:id="rId2"/>
  <headerFooter alignWithMargins="0">
    <oddFooter>&amp;L&amp;F&amp;C&amp;"Arial,Bold"page &amp;P of &amp;N&amp;R&amp;D    &amp;T</oddFooter>
  </headerFooter>
  <ignoredErrors>
    <ignoredError sqref="AP26 AP28:AP29 AP31:AP35 AP45:AP46 AP48:AP50 AP41 AP39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F13">
      <selection activeCell="Y100" sqref="Y100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7.140625" style="0" customWidth="1"/>
    <col min="4" max="4" width="39.421875" style="0" customWidth="1"/>
    <col min="5" max="5" width="11.28125" style="0" customWidth="1"/>
    <col min="6" max="6" width="14.7109375" style="135" customWidth="1"/>
    <col min="7" max="7" width="6.00390625" style="151" customWidth="1"/>
    <col min="8" max="10" width="4.8515625" style="151" customWidth="1"/>
    <col min="11" max="11" width="11.421875" style="151" customWidth="1"/>
    <col min="12" max="12" width="11.140625" style="0" customWidth="1"/>
    <col min="13" max="13" width="14.14062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2" width="10.28125" style="0" customWidth="1"/>
    <col min="43" max="54" width="4.140625" style="0" hidden="1" customWidth="1"/>
    <col min="55" max="90" width="4.140625" style="0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29">IF(F10="","",+L10+(F10*7/5))</f>
        <v/>
      </c>
      <c r="N10" s="170">
        <f aca="true" t="shared" si="1" ref="N10:N29">IF(K10="",NOW(),K10)</f>
        <v>40471.37188634259</v>
      </c>
      <c r="O10" s="171">
        <f aca="true" t="shared" si="2" ref="O10:O29">IF(G10="",NOW(),VLOOKUP(G10,$A$10:$M$152,13))</f>
        <v>40471.37188634259</v>
      </c>
      <c r="P10" s="171">
        <f aca="true" t="shared" si="3" ref="P10:P29">IF(H10="",NOW(),VLOOKUP(H10,$A$10:$M$152,13))</f>
        <v>40471.37188634259</v>
      </c>
      <c r="Q10" s="171">
        <f aca="true" t="shared" si="4" ref="Q10:Q29">IF(I10="",NOW(),VLOOKUP(I10,$A$10:$M$152,13))</f>
        <v>40471.37188634259</v>
      </c>
      <c r="R10" s="171">
        <f aca="true" t="shared" si="5" ref="R10:R29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29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C13" s="231" t="s">
        <v>143</v>
      </c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128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80">
        <v>8</v>
      </c>
      <c r="B17" s="459" t="s">
        <v>270</v>
      </c>
      <c r="C17" s="834" t="s">
        <v>146</v>
      </c>
      <c r="D17" s="835"/>
      <c r="E17" s="836" t="s">
        <v>107</v>
      </c>
      <c r="F17" s="837">
        <v>0</v>
      </c>
      <c r="G17" s="838"/>
      <c r="H17" s="838"/>
      <c r="I17" s="838"/>
      <c r="J17" s="838"/>
      <c r="K17" s="839">
        <v>40330</v>
      </c>
      <c r="L17" s="840">
        <f t="shared" si="6"/>
        <v>40330</v>
      </c>
      <c r="M17" s="841">
        <f t="shared" si="0"/>
        <v>40330</v>
      </c>
      <c r="N17" s="170">
        <f ca="1" t="shared" si="1"/>
        <v>40330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641"/>
      <c r="AP17" s="646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 t="s">
        <v>123</v>
      </c>
      <c r="D18" s="235"/>
      <c r="E18" s="357"/>
      <c r="F18" s="127">
        <v>30</v>
      </c>
      <c r="G18" s="141"/>
      <c r="H18" s="141"/>
      <c r="I18" s="141"/>
      <c r="J18" s="141"/>
      <c r="K18" s="121">
        <v>40299</v>
      </c>
      <c r="L18" s="178">
        <f t="shared" si="6"/>
        <v>40299</v>
      </c>
      <c r="M18" s="179">
        <f t="shared" si="0"/>
        <v>40341</v>
      </c>
      <c r="N18" s="170">
        <f ca="1" t="shared" si="1"/>
        <v>40299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>
        <v>100</v>
      </c>
      <c r="AA18" s="160"/>
      <c r="AB18" s="160"/>
      <c r="AC18" s="160"/>
      <c r="AD18" s="160"/>
      <c r="AE18" s="160">
        <v>80</v>
      </c>
      <c r="AF18" s="160"/>
      <c r="AG18" s="160"/>
      <c r="AH18" s="160"/>
      <c r="AI18" s="160"/>
      <c r="AJ18" s="160"/>
      <c r="AK18" s="160"/>
      <c r="AL18" s="160"/>
      <c r="AM18" s="74"/>
      <c r="AN18" s="77"/>
      <c r="AO18" s="641">
        <f>(Z18*0.5+AE18*0.1)/(Z18+AE18)</f>
        <v>0.32222222222222224</v>
      </c>
      <c r="AP18" s="647" t="s">
        <v>289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 t="s">
        <v>140</v>
      </c>
      <c r="E19" s="357"/>
      <c r="F19" s="127">
        <v>12</v>
      </c>
      <c r="G19" s="141">
        <v>8</v>
      </c>
      <c r="H19" s="141"/>
      <c r="I19" s="141"/>
      <c r="J19" s="141"/>
      <c r="K19" s="121"/>
      <c r="L19" s="178">
        <f ca="1" t="shared" si="6"/>
        <v>40471.37188634259</v>
      </c>
      <c r="M19" s="179">
        <f ca="1" t="shared" si="0"/>
        <v>40488.17188634259</v>
      </c>
      <c r="N19" s="170">
        <f ca="1" t="shared" si="1"/>
        <v>40471.37188634259</v>
      </c>
      <c r="O19" s="171">
        <f ca="1" t="shared" si="2"/>
        <v>40330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>
        <v>20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O19" s="641">
        <v>0.5</v>
      </c>
      <c r="AP19" s="647" t="s">
        <v>289</v>
      </c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/>
      <c r="E20" s="357"/>
      <c r="F20" s="127"/>
      <c r="G20" s="141"/>
      <c r="H20" s="141"/>
      <c r="I20" s="141"/>
      <c r="J20" s="141"/>
      <c r="K20" s="121"/>
      <c r="L20" s="178" t="str">
        <f t="shared" si="6"/>
        <v/>
      </c>
      <c r="M20" s="179" t="str">
        <f t="shared" si="0"/>
        <v/>
      </c>
      <c r="N20" s="170">
        <f ca="1" t="shared" si="1"/>
        <v>40471.37188634259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O20" s="641"/>
      <c r="AP20" s="647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>
        <v>6</v>
      </c>
      <c r="AF21" s="160"/>
      <c r="AG21" s="160"/>
      <c r="AH21" s="160"/>
      <c r="AI21" s="160"/>
      <c r="AJ21" s="160"/>
      <c r="AK21" s="160"/>
      <c r="AL21" s="160"/>
      <c r="AM21" s="74"/>
      <c r="AN21" s="77"/>
      <c r="AO21" s="641">
        <v>0.1</v>
      </c>
      <c r="AP21" s="647" t="s">
        <v>290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>
        <v>40299</v>
      </c>
      <c r="L22" s="178">
        <f t="shared" si="6"/>
        <v>40299</v>
      </c>
      <c r="M22" s="179">
        <f t="shared" si="0"/>
        <v>40343.8</v>
      </c>
      <c r="N22" s="170">
        <f ca="1" t="shared" si="1"/>
        <v>40299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>
        <v>46</v>
      </c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>
        <v>0.2</v>
      </c>
      <c r="AP22" s="646" t="s">
        <v>284</v>
      </c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13</v>
      </c>
      <c r="H23" s="141"/>
      <c r="I23" s="141"/>
      <c r="J23" s="141"/>
      <c r="K23" s="121"/>
      <c r="L23" s="178">
        <f ca="1" t="shared" si="6"/>
        <v>40471.37188634259</v>
      </c>
      <c r="M23" s="363">
        <f ca="1" t="shared" si="0"/>
        <v>40471.37188634259</v>
      </c>
      <c r="N23" s="170">
        <f ca="1" t="shared" si="1"/>
        <v>40471.37188634259</v>
      </c>
      <c r="O23" s="171">
        <f ca="1" t="shared" si="2"/>
        <v>40343.8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>
        <v>40352</v>
      </c>
      <c r="L25" s="178">
        <f t="shared" si="6"/>
        <v>40352</v>
      </c>
      <c r="M25" s="363">
        <f t="shared" si="0"/>
        <v>40352</v>
      </c>
      <c r="N25" s="170">
        <f ca="1" t="shared" si="1"/>
        <v>40352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>
        <f>'1220  Misc C&amp;S'!AO19</f>
        <v>0.2</v>
      </c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7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 t="s">
        <v>123</v>
      </c>
      <c r="E27" s="357"/>
      <c r="F27" s="127">
        <v>38</v>
      </c>
      <c r="G27" s="141">
        <v>16</v>
      </c>
      <c r="H27" s="141"/>
      <c r="I27" s="141"/>
      <c r="J27" s="141"/>
      <c r="K27" s="121"/>
      <c r="L27" s="178">
        <f ca="1" t="shared" si="6"/>
        <v>40471.37188634259</v>
      </c>
      <c r="M27" s="179">
        <f ca="1" t="shared" si="0"/>
        <v>40524.57188634259</v>
      </c>
      <c r="N27" s="170">
        <f ca="1" t="shared" si="1"/>
        <v>40471.37188634259</v>
      </c>
      <c r="O27" s="171">
        <f ca="1" t="shared" si="2"/>
        <v>40352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>
        <v>40</v>
      </c>
      <c r="AA27" s="160"/>
      <c r="AB27" s="160"/>
      <c r="AC27" s="160"/>
      <c r="AD27" s="160"/>
      <c r="AE27" s="160">
        <v>24</v>
      </c>
      <c r="AF27" s="160"/>
      <c r="AG27" s="160"/>
      <c r="AH27" s="160"/>
      <c r="AI27" s="160"/>
      <c r="AJ27" s="160"/>
      <c r="AK27" s="160"/>
      <c r="AL27" s="160"/>
      <c r="AM27" s="74"/>
      <c r="AN27" s="77"/>
      <c r="AO27" s="641">
        <f>(Z27*0.5+AE27*0.1)/(Z27+AE27)</f>
        <v>0.35</v>
      </c>
      <c r="AP27" s="647" t="s">
        <v>289</v>
      </c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7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7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aca="true" t="shared" si="7" ref="L30:L61">IF(F30="","",IF(K30="",MAX(N30:R30),K30))</f>
        <v>40401</v>
      </c>
      <c r="M30" s="363">
        <f aca="true" t="shared" si="8" ref="M30:M61">IF(F30="","",+L30+(F30*7/5))</f>
        <v>40401</v>
      </c>
      <c r="N30" s="170">
        <f aca="true" t="shared" si="9" ref="N30:N61">IF(K30="",NOW(),K30)</f>
        <v>40401</v>
      </c>
      <c r="O30" s="171">
        <f aca="true" t="shared" si="10" ref="O30:O61">IF(G30="",NOW(),VLOOKUP(G30,$A$10:$M$152,13))</f>
        <v>40471.37188634259</v>
      </c>
      <c r="P30" s="171">
        <f aca="true" t="shared" si="11" ref="P30:P61">IF(H30="",NOW(),VLOOKUP(H30,$A$10:$M$152,13))</f>
        <v>40471.37188634259</v>
      </c>
      <c r="Q30" s="171">
        <f aca="true" t="shared" si="12" ref="Q30:Q61">IF(I30="",NOW(),VLOOKUP(I30,$A$10:$M$152,13))</f>
        <v>40471.37188634259</v>
      </c>
      <c r="R30" s="171">
        <f aca="true" t="shared" si="13" ref="R30:R61">IF(J30="",NOW(),VLOOKUP(J30,$A$10:$M$152,13))</f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>
        <f>'1220  Misc C&amp;S'!AO23</f>
        <v>0</v>
      </c>
      <c r="AP30" s="64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 hidden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7"/>
        <v/>
      </c>
      <c r="M31" s="179" t="str">
        <f t="shared" si="8"/>
        <v/>
      </c>
      <c r="N31" s="170">
        <f ca="1" t="shared" si="9"/>
        <v>40471.37188634259</v>
      </c>
      <c r="O31" s="171">
        <f ca="1" t="shared" si="10"/>
        <v>40471.37188634259</v>
      </c>
      <c r="P31" s="171">
        <f ca="1" t="shared" si="11"/>
        <v>40471.37188634259</v>
      </c>
      <c r="Q31" s="171">
        <f ca="1" t="shared" si="12"/>
        <v>40471.37188634259</v>
      </c>
      <c r="R31" s="171">
        <f ca="1" t="shared" si="13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 hidden="1">
      <c r="A32" s="80">
        <v>23</v>
      </c>
      <c r="B32" s="82"/>
      <c r="C32" s="238" t="s">
        <v>141</v>
      </c>
      <c r="E32" s="357"/>
      <c r="F32" s="127">
        <v>0</v>
      </c>
      <c r="G32" s="141">
        <v>18</v>
      </c>
      <c r="H32" s="141"/>
      <c r="I32" s="141"/>
      <c r="J32" s="141"/>
      <c r="K32" s="121"/>
      <c r="L32" s="178">
        <f ca="1" t="shared" si="7"/>
        <v>40524.57188634259</v>
      </c>
      <c r="M32" s="363">
        <f ca="1" t="shared" si="8"/>
        <v>40524.57188634259</v>
      </c>
      <c r="N32" s="170">
        <f ca="1" t="shared" si="9"/>
        <v>40471.37188634259</v>
      </c>
      <c r="O32" s="171">
        <f ca="1" t="shared" si="10"/>
        <v>40524.57188634259</v>
      </c>
      <c r="P32" s="171">
        <f ca="1" t="shared" si="11"/>
        <v>40471.37188634259</v>
      </c>
      <c r="Q32" s="171">
        <f ca="1" t="shared" si="12"/>
        <v>40471.37188634259</v>
      </c>
      <c r="R32" s="171">
        <f ca="1" t="shared" si="13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57">
        <v>0.1</v>
      </c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 hidden="1">
      <c r="A33" s="80">
        <v>24</v>
      </c>
      <c r="D33" s="238"/>
      <c r="E33" s="357"/>
      <c r="F33" s="127"/>
      <c r="G33" s="141"/>
      <c r="H33" s="141"/>
      <c r="I33" s="141"/>
      <c r="J33" s="141"/>
      <c r="K33" s="121"/>
      <c r="L33" s="178" t="str">
        <f t="shared" si="7"/>
        <v/>
      </c>
      <c r="M33" s="179" t="str">
        <f t="shared" si="8"/>
        <v/>
      </c>
      <c r="N33" s="170">
        <f ca="1" t="shared" si="9"/>
        <v>40471.37188634259</v>
      </c>
      <c r="O33" s="171">
        <f ca="1" t="shared" si="10"/>
        <v>40471.37188634259</v>
      </c>
      <c r="P33" s="171">
        <f ca="1" t="shared" si="11"/>
        <v>40471.37188634259</v>
      </c>
      <c r="Q33" s="171">
        <f ca="1" t="shared" si="12"/>
        <v>40471.37188634259</v>
      </c>
      <c r="R33" s="171">
        <f ca="1" t="shared" si="13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7"/>
        <v/>
      </c>
      <c r="M34" s="179" t="str">
        <f t="shared" si="8"/>
        <v/>
      </c>
      <c r="N34" s="170">
        <f ca="1" t="shared" si="9"/>
        <v>40471.37188634259</v>
      </c>
      <c r="O34" s="171">
        <f ca="1" t="shared" si="10"/>
        <v>40471.37188634259</v>
      </c>
      <c r="P34" s="171">
        <f ca="1" t="shared" si="11"/>
        <v>40471.37188634259</v>
      </c>
      <c r="Q34" s="171">
        <f ca="1" t="shared" si="12"/>
        <v>40471.37188634259</v>
      </c>
      <c r="R34" s="171">
        <f ca="1" t="shared" si="13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7"/>
        <v/>
      </c>
      <c r="M35" s="179" t="str">
        <f t="shared" si="8"/>
        <v/>
      </c>
      <c r="N35" s="170">
        <f ca="1" t="shared" si="9"/>
        <v>40471.37188634259</v>
      </c>
      <c r="O35" s="171">
        <f ca="1" t="shared" si="10"/>
        <v>40471.37188634259</v>
      </c>
      <c r="P35" s="171">
        <f ca="1" t="shared" si="11"/>
        <v>40471.37188634259</v>
      </c>
      <c r="Q35" s="171">
        <f ca="1" t="shared" si="12"/>
        <v>40471.37188634259</v>
      </c>
      <c r="R35" s="171">
        <f ca="1" t="shared" si="13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8"/>
      <c r="E36" s="359"/>
      <c r="F36" s="127"/>
      <c r="G36" s="141"/>
      <c r="H36" s="141"/>
      <c r="I36" s="141"/>
      <c r="J36" s="141"/>
      <c r="K36" s="121"/>
      <c r="L36" s="178" t="str">
        <f t="shared" si="7"/>
        <v/>
      </c>
      <c r="M36" s="179" t="str">
        <f t="shared" si="8"/>
        <v/>
      </c>
      <c r="N36" s="170">
        <f ca="1" t="shared" si="9"/>
        <v>40471.37188634259</v>
      </c>
      <c r="O36" s="171">
        <f ca="1" t="shared" si="10"/>
        <v>40471.37188634259</v>
      </c>
      <c r="P36" s="171">
        <f ca="1" t="shared" si="11"/>
        <v>40471.37188634259</v>
      </c>
      <c r="Q36" s="171">
        <f ca="1" t="shared" si="12"/>
        <v>40471.37188634259</v>
      </c>
      <c r="R36" s="171">
        <f ca="1" t="shared" si="13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7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0">
        <v>28</v>
      </c>
      <c r="B37" s="82"/>
      <c r="C37" s="802" t="s">
        <v>316</v>
      </c>
      <c r="D37" s="812"/>
      <c r="E37" s="357"/>
      <c r="F37" s="814">
        <v>100</v>
      </c>
      <c r="G37" s="141"/>
      <c r="H37" s="141"/>
      <c r="I37" s="141"/>
      <c r="J37" s="141"/>
      <c r="K37" s="121">
        <v>40407</v>
      </c>
      <c r="L37" s="178">
        <f t="shared" si="7"/>
        <v>40407</v>
      </c>
      <c r="M37" s="179">
        <f t="shared" si="8"/>
        <v>40547</v>
      </c>
      <c r="N37" s="170">
        <f ca="1" t="shared" si="9"/>
        <v>40407</v>
      </c>
      <c r="O37" s="171">
        <f ca="1" t="shared" si="10"/>
        <v>40471.37188634259</v>
      </c>
      <c r="P37" s="171">
        <f ca="1" t="shared" si="11"/>
        <v>40471.37188634259</v>
      </c>
      <c r="Q37" s="171">
        <f ca="1" t="shared" si="12"/>
        <v>40471.37188634259</v>
      </c>
      <c r="R37" s="171">
        <f ca="1" t="shared" si="13"/>
        <v>40471.37188634259</v>
      </c>
      <c r="S37" s="76"/>
      <c r="T37" s="88"/>
      <c r="U37" s="88"/>
      <c r="V37" s="88"/>
      <c r="W37" s="88"/>
      <c r="X37" s="89"/>
      <c r="Y37" s="160"/>
      <c r="Z37" s="833">
        <f>3*'Drawing Basis'!I37/2</f>
        <v>45</v>
      </c>
      <c r="AA37" s="160"/>
      <c r="AB37" s="160"/>
      <c r="AC37" s="160"/>
      <c r="AD37" s="160"/>
      <c r="AE37" s="833">
        <f>0.45*Z37</f>
        <v>20.25</v>
      </c>
      <c r="AF37" s="160"/>
      <c r="AG37" s="160"/>
      <c r="AH37" s="160"/>
      <c r="AI37" s="160"/>
      <c r="AJ37" s="160"/>
      <c r="AK37" s="160"/>
      <c r="AL37" s="160"/>
      <c r="AM37" s="74"/>
      <c r="AN37" s="77"/>
      <c r="AO37" s="641">
        <f>(Z37*0.5+AE37*0.1)/(Z37+AE37)</f>
        <v>0.3758620689655172</v>
      </c>
      <c r="AP37" s="647" t="s">
        <v>289</v>
      </c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18">
        <v>29</v>
      </c>
      <c r="B38" s="819"/>
      <c r="C38" s="802"/>
      <c r="D38" s="820"/>
      <c r="E38" s="813"/>
      <c r="F38" s="814"/>
      <c r="G38" s="815"/>
      <c r="H38" s="815"/>
      <c r="I38" s="815"/>
      <c r="J38" s="815"/>
      <c r="K38" s="816"/>
      <c r="L38" s="816" t="str">
        <f t="shared" si="7"/>
        <v/>
      </c>
      <c r="M38" s="817" t="str">
        <f t="shared" si="8"/>
        <v/>
      </c>
      <c r="N38" s="170">
        <f ca="1" t="shared" si="9"/>
        <v>40471.37188634259</v>
      </c>
      <c r="O38" s="171">
        <f ca="1" t="shared" si="10"/>
        <v>40471.37188634259</v>
      </c>
      <c r="P38" s="171">
        <f ca="1" t="shared" si="11"/>
        <v>40471.37188634259</v>
      </c>
      <c r="Q38" s="171">
        <f ca="1" t="shared" si="12"/>
        <v>40471.37188634259</v>
      </c>
      <c r="R38" s="171">
        <f ca="1" t="shared" si="13"/>
        <v>40471.37188634259</v>
      </c>
      <c r="S38" s="76"/>
      <c r="T38" s="88"/>
      <c r="U38" s="88"/>
      <c r="V38" s="88"/>
      <c r="W38" s="88"/>
      <c r="X38" s="89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74"/>
      <c r="AN38" s="77"/>
      <c r="AO38" s="641"/>
      <c r="AP38" s="647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C39" s="802" t="s">
        <v>307</v>
      </c>
      <c r="D39" s="821"/>
      <c r="E39" s="357" t="s">
        <v>107</v>
      </c>
      <c r="F39" s="127">
        <v>100</v>
      </c>
      <c r="G39" s="141"/>
      <c r="H39" s="141"/>
      <c r="I39" s="141"/>
      <c r="J39" s="141"/>
      <c r="K39" s="121">
        <v>40407</v>
      </c>
      <c r="L39" s="816">
        <f t="shared" si="7"/>
        <v>40407</v>
      </c>
      <c r="M39" s="822">
        <f t="shared" si="8"/>
        <v>40547</v>
      </c>
      <c r="N39" s="170">
        <f ca="1" t="shared" si="9"/>
        <v>40407</v>
      </c>
      <c r="O39" s="171">
        <f ca="1" t="shared" si="10"/>
        <v>40471.37188634259</v>
      </c>
      <c r="P39" s="171">
        <f ca="1" t="shared" si="11"/>
        <v>40471.37188634259</v>
      </c>
      <c r="Q39" s="171">
        <f ca="1" t="shared" si="12"/>
        <v>40471.37188634259</v>
      </c>
      <c r="R39" s="171">
        <f ca="1" t="shared" si="13"/>
        <v>40471.37188634259</v>
      </c>
      <c r="S39" s="76"/>
      <c r="T39" s="88"/>
      <c r="U39" s="88"/>
      <c r="V39" s="88"/>
      <c r="W39" s="88"/>
      <c r="X39" s="89"/>
      <c r="Y39" s="833">
        <v>180</v>
      </c>
      <c r="Z39" s="811"/>
      <c r="AA39" s="811"/>
      <c r="AB39" s="811"/>
      <c r="AC39" s="811"/>
      <c r="AD39" s="811"/>
      <c r="AE39" s="811"/>
      <c r="AF39" s="160"/>
      <c r="AG39" s="160"/>
      <c r="AH39" s="160"/>
      <c r="AI39" s="160"/>
      <c r="AJ39" s="160"/>
      <c r="AK39" s="160"/>
      <c r="AL39" s="160"/>
      <c r="AM39" s="74"/>
      <c r="AN39" s="77"/>
      <c r="AO39" s="657">
        <v>0.1</v>
      </c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80">
        <v>31</v>
      </c>
      <c r="B40" s="82"/>
      <c r="C40" s="802" t="s">
        <v>317</v>
      </c>
      <c r="D40" s="812"/>
      <c r="E40" s="357"/>
      <c r="F40" s="127">
        <v>35</v>
      </c>
      <c r="G40" s="141">
        <v>30</v>
      </c>
      <c r="H40" s="141"/>
      <c r="I40" s="141"/>
      <c r="J40" s="141"/>
      <c r="K40" s="121"/>
      <c r="L40" s="816">
        <f ca="1" t="shared" si="7"/>
        <v>40547</v>
      </c>
      <c r="M40" s="817">
        <f ca="1" t="shared" si="8"/>
        <v>40596</v>
      </c>
      <c r="N40" s="170">
        <f ca="1" t="shared" si="9"/>
        <v>40471.37188634259</v>
      </c>
      <c r="O40" s="171">
        <f ca="1" t="shared" si="10"/>
        <v>40547</v>
      </c>
      <c r="P40" s="171">
        <f ca="1" t="shared" si="11"/>
        <v>40471.37188634259</v>
      </c>
      <c r="Q40" s="171">
        <f ca="1" t="shared" si="12"/>
        <v>40471.37188634259</v>
      </c>
      <c r="R40" s="171">
        <f ca="1" t="shared" si="13"/>
        <v>40471.37188634259</v>
      </c>
      <c r="S40" s="76"/>
      <c r="T40" s="88"/>
      <c r="U40" s="88"/>
      <c r="V40" s="88"/>
      <c r="W40" s="88"/>
      <c r="X40" s="89"/>
      <c r="Y40" s="811"/>
      <c r="Z40" s="833">
        <f>8*'Drawing Basis'!J37/2</f>
        <v>88</v>
      </c>
      <c r="AA40" s="811"/>
      <c r="AB40" s="811"/>
      <c r="AC40" s="811"/>
      <c r="AD40" s="811"/>
      <c r="AE40" s="833">
        <f>0.75*'Drawing Basis'!J37/2</f>
        <v>8.25</v>
      </c>
      <c r="AF40" s="160"/>
      <c r="AG40" s="160"/>
      <c r="AH40" s="160"/>
      <c r="AI40" s="160"/>
      <c r="AJ40" s="160"/>
      <c r="AK40" s="160"/>
      <c r="AL40" s="160"/>
      <c r="AM40" s="74"/>
      <c r="AN40" s="77"/>
      <c r="AO40" s="641">
        <v>0.2</v>
      </c>
      <c r="AP40" s="646" t="s">
        <v>199</v>
      </c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802" t="s">
        <v>112</v>
      </c>
      <c r="D41" s="821"/>
      <c r="E41" s="357" t="s">
        <v>107</v>
      </c>
      <c r="F41" s="127">
        <v>10</v>
      </c>
      <c r="G41" s="141">
        <v>31</v>
      </c>
      <c r="H41" s="141"/>
      <c r="I41" s="141"/>
      <c r="J41" s="141"/>
      <c r="K41" s="121"/>
      <c r="L41" s="816">
        <f ca="1" t="shared" si="7"/>
        <v>40596</v>
      </c>
      <c r="M41" s="822">
        <f ca="1" t="shared" si="8"/>
        <v>40610</v>
      </c>
      <c r="N41" s="170">
        <f ca="1" t="shared" si="9"/>
        <v>40471.37188634259</v>
      </c>
      <c r="O41" s="171">
        <f ca="1" t="shared" si="10"/>
        <v>40596</v>
      </c>
      <c r="P41" s="171">
        <f ca="1" t="shared" si="11"/>
        <v>40471.37188634259</v>
      </c>
      <c r="Q41" s="171">
        <f ca="1" t="shared" si="12"/>
        <v>40471.37188634259</v>
      </c>
      <c r="R41" s="171">
        <f ca="1" t="shared" si="13"/>
        <v>40471.37188634259</v>
      </c>
      <c r="S41" s="76"/>
      <c r="T41" s="88"/>
      <c r="U41" s="88"/>
      <c r="V41" s="88"/>
      <c r="W41" s="88"/>
      <c r="X41" s="89"/>
      <c r="Y41" s="833">
        <v>15</v>
      </c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O41" s="657">
        <v>0.25</v>
      </c>
      <c r="AP41" s="646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802" t="s">
        <v>125</v>
      </c>
      <c r="D42" s="820"/>
      <c r="E42" s="358"/>
      <c r="F42" s="127">
        <v>10</v>
      </c>
      <c r="G42" s="141">
        <v>32</v>
      </c>
      <c r="H42" s="141"/>
      <c r="I42" s="141"/>
      <c r="J42" s="141"/>
      <c r="K42" s="121"/>
      <c r="L42" s="816">
        <f ca="1" t="shared" si="7"/>
        <v>40610</v>
      </c>
      <c r="M42" s="817">
        <f ca="1" t="shared" si="8"/>
        <v>40624</v>
      </c>
      <c r="N42" s="170">
        <f ca="1" t="shared" si="9"/>
        <v>40471.37188634259</v>
      </c>
      <c r="O42" s="171">
        <f ca="1" t="shared" si="10"/>
        <v>40610</v>
      </c>
      <c r="P42" s="171">
        <f ca="1" t="shared" si="11"/>
        <v>40471.37188634259</v>
      </c>
      <c r="Q42" s="171">
        <f ca="1" t="shared" si="12"/>
        <v>40471.37188634259</v>
      </c>
      <c r="R42" s="171">
        <f ca="1" t="shared" si="13"/>
        <v>40471.37188634259</v>
      </c>
      <c r="S42" s="76"/>
      <c r="T42" s="88"/>
      <c r="U42" s="88"/>
      <c r="V42" s="88"/>
      <c r="W42" s="88"/>
      <c r="X42" s="89"/>
      <c r="Y42" s="160"/>
      <c r="Z42" s="833">
        <f>1*'Drawing Basis'!$I$37/2</f>
        <v>15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802" t="s">
        <v>126</v>
      </c>
      <c r="D43" s="820"/>
      <c r="E43" s="358"/>
      <c r="F43" s="127">
        <v>10</v>
      </c>
      <c r="G43" s="141">
        <v>33</v>
      </c>
      <c r="H43" s="141"/>
      <c r="I43" s="141"/>
      <c r="J43" s="141"/>
      <c r="K43" s="121"/>
      <c r="L43" s="816">
        <f ca="1" t="shared" si="7"/>
        <v>40624</v>
      </c>
      <c r="M43" s="817">
        <f ca="1" t="shared" si="8"/>
        <v>40638</v>
      </c>
      <c r="N43" s="170">
        <f ca="1" t="shared" si="9"/>
        <v>40471.37188634259</v>
      </c>
      <c r="O43" s="171">
        <f ca="1" t="shared" si="10"/>
        <v>40624</v>
      </c>
      <c r="P43" s="171">
        <f ca="1" t="shared" si="11"/>
        <v>40471.37188634259</v>
      </c>
      <c r="Q43" s="171">
        <f ca="1" t="shared" si="12"/>
        <v>40471.37188634259</v>
      </c>
      <c r="R43" s="171">
        <f ca="1" t="shared" si="13"/>
        <v>40471.37188634259</v>
      </c>
      <c r="S43" s="76"/>
      <c r="T43" s="88"/>
      <c r="U43" s="88"/>
      <c r="V43" s="88"/>
      <c r="W43" s="88"/>
      <c r="X43" s="89"/>
      <c r="Y43" s="160"/>
      <c r="Z43" s="833">
        <f>4*'Drawing Basis'!$J$37/2</f>
        <v>44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812" t="s">
        <v>305</v>
      </c>
      <c r="D44" s="820"/>
      <c r="E44" s="358"/>
      <c r="F44" s="127">
        <v>5</v>
      </c>
      <c r="G44" s="141">
        <v>34</v>
      </c>
      <c r="H44" s="141"/>
      <c r="I44" s="141"/>
      <c r="J44" s="141"/>
      <c r="K44" s="121"/>
      <c r="L44" s="816">
        <f ca="1" t="shared" si="7"/>
        <v>40638</v>
      </c>
      <c r="M44" s="817">
        <f ca="1" t="shared" si="8"/>
        <v>40645</v>
      </c>
      <c r="N44" s="170">
        <f ca="1" t="shared" si="9"/>
        <v>40471.37188634259</v>
      </c>
      <c r="O44" s="171">
        <f ca="1" t="shared" si="10"/>
        <v>40638</v>
      </c>
      <c r="P44" s="171">
        <f ca="1" t="shared" si="11"/>
        <v>40471.37188634259</v>
      </c>
      <c r="Q44" s="171">
        <f ca="1" t="shared" si="12"/>
        <v>40471.37188634259</v>
      </c>
      <c r="R44" s="171">
        <f ca="1" t="shared" si="13"/>
        <v>40471.37188634259</v>
      </c>
      <c r="S44" s="76"/>
      <c r="T44" s="88"/>
      <c r="U44" s="88"/>
      <c r="V44" s="88"/>
      <c r="W44" s="88"/>
      <c r="X44" s="89"/>
      <c r="Y44" s="160"/>
      <c r="Z44" s="833">
        <f>2*'Drawing Basis'!$J$37/2</f>
        <v>22</v>
      </c>
      <c r="AA44" s="160"/>
      <c r="AB44" s="160"/>
      <c r="AC44" s="160"/>
      <c r="AD44" s="160"/>
      <c r="AE44" s="833">
        <f>2.7*'Drawing Basis'!$J$37/2</f>
        <v>29.700000000000003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0.2702127659574468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752" t="s">
        <v>304</v>
      </c>
      <c r="E45" s="358"/>
      <c r="F45" s="127">
        <v>0</v>
      </c>
      <c r="G45" s="141">
        <v>35</v>
      </c>
      <c r="H45" s="141"/>
      <c r="I45" s="141"/>
      <c r="J45" s="141"/>
      <c r="K45" s="121"/>
      <c r="L45" s="816">
        <f ca="1" t="shared" si="7"/>
        <v>40645</v>
      </c>
      <c r="M45" s="822">
        <f ca="1" t="shared" si="8"/>
        <v>40645</v>
      </c>
      <c r="N45" s="170">
        <f ca="1" t="shared" si="9"/>
        <v>40471.37188634259</v>
      </c>
      <c r="O45" s="171">
        <f ca="1" t="shared" si="10"/>
        <v>40645</v>
      </c>
      <c r="P45" s="171">
        <f ca="1" t="shared" si="11"/>
        <v>40471.37188634259</v>
      </c>
      <c r="Q45" s="171">
        <f ca="1" t="shared" si="12"/>
        <v>40471.37188634259</v>
      </c>
      <c r="R45" s="171">
        <f ca="1" t="shared" si="13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>
        <v>0.1</v>
      </c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178" t="str">
        <f t="shared" si="7"/>
        <v/>
      </c>
      <c r="M46" s="179" t="str">
        <f t="shared" si="8"/>
        <v/>
      </c>
      <c r="N46" s="170">
        <f ca="1" t="shared" si="9"/>
        <v>40471.37188634259</v>
      </c>
      <c r="O46" s="171">
        <f ca="1" t="shared" si="10"/>
        <v>40471.37188634259</v>
      </c>
      <c r="P46" s="171">
        <f ca="1" t="shared" si="11"/>
        <v>40471.37188634259</v>
      </c>
      <c r="Q46" s="171">
        <f ca="1" t="shared" si="12"/>
        <v>40471.37188634259</v>
      </c>
      <c r="R46" s="171">
        <f ca="1" t="shared" si="13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40297</v>
      </c>
      <c r="L47" s="816">
        <f t="shared" si="7"/>
        <v>40297</v>
      </c>
      <c r="M47" s="822">
        <f t="shared" si="8"/>
        <v>40297</v>
      </c>
      <c r="N47" s="170">
        <f ca="1" t="shared" si="9"/>
        <v>40297</v>
      </c>
      <c r="O47" s="171">
        <f ca="1" t="shared" si="10"/>
        <v>40471.37188634259</v>
      </c>
      <c r="P47" s="171">
        <f ca="1" t="shared" si="11"/>
        <v>40471.37188634259</v>
      </c>
      <c r="Q47" s="171">
        <f ca="1" t="shared" si="12"/>
        <v>40471.37188634259</v>
      </c>
      <c r="R47" s="171">
        <f ca="1" t="shared" si="13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>
        <f>'1220  Misc C&amp;S'!AO29</f>
        <v>0.12</v>
      </c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7"/>
        <v/>
      </c>
      <c r="M48" s="179" t="str">
        <f t="shared" si="8"/>
        <v/>
      </c>
      <c r="N48" s="170">
        <f ca="1" t="shared" si="9"/>
        <v>40471.37188634259</v>
      </c>
      <c r="O48" s="171">
        <f ca="1" t="shared" si="10"/>
        <v>40471.37188634259</v>
      </c>
      <c r="P48" s="171">
        <f ca="1" t="shared" si="11"/>
        <v>40471.37188634259</v>
      </c>
      <c r="Q48" s="171">
        <f ca="1" t="shared" si="12"/>
        <v>40471.37188634259</v>
      </c>
      <c r="R48" s="171">
        <f ca="1" t="shared" si="13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B49" s="297"/>
      <c r="C49" s="728" t="s">
        <v>124</v>
      </c>
      <c r="D49" s="316"/>
      <c r="E49" s="729"/>
      <c r="F49" s="299"/>
      <c r="G49" s="300"/>
      <c r="H49" s="300"/>
      <c r="I49" s="300"/>
      <c r="J49" s="300"/>
      <c r="K49" s="301"/>
      <c r="L49" s="178" t="str">
        <f t="shared" si="7"/>
        <v/>
      </c>
      <c r="M49" s="179" t="str">
        <f t="shared" si="8"/>
        <v/>
      </c>
      <c r="N49" s="170">
        <f ca="1" t="shared" si="9"/>
        <v>40471.37188634259</v>
      </c>
      <c r="O49" s="171">
        <f ca="1" t="shared" si="10"/>
        <v>40471.37188634259</v>
      </c>
      <c r="P49" s="171">
        <f ca="1" t="shared" si="11"/>
        <v>40471.37188634259</v>
      </c>
      <c r="Q49" s="171">
        <f ca="1" t="shared" si="12"/>
        <v>40471.37188634259</v>
      </c>
      <c r="R49" s="171">
        <f ca="1" t="shared" si="13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312"/>
      <c r="C50" s="316"/>
      <c r="D50" s="297"/>
      <c r="E50" s="729"/>
      <c r="F50" s="299"/>
      <c r="G50" s="300"/>
      <c r="H50" s="300"/>
      <c r="I50" s="300"/>
      <c r="J50" s="300"/>
      <c r="K50" s="301"/>
      <c r="L50" s="178" t="str">
        <f t="shared" si="7"/>
        <v/>
      </c>
      <c r="M50" s="179" t="str">
        <f t="shared" si="8"/>
        <v/>
      </c>
      <c r="N50" s="170">
        <f ca="1" t="shared" si="9"/>
        <v>40471.37188634259</v>
      </c>
      <c r="O50" s="171">
        <f ca="1" t="shared" si="10"/>
        <v>40471.37188634259</v>
      </c>
      <c r="P50" s="171">
        <f ca="1" t="shared" si="11"/>
        <v>40471.37188634259</v>
      </c>
      <c r="Q50" s="171">
        <f ca="1" t="shared" si="12"/>
        <v>40471.37188634259</v>
      </c>
      <c r="R50" s="171">
        <f ca="1" t="shared" si="13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322"/>
      <c r="C51" s="316" t="s">
        <v>92</v>
      </c>
      <c r="D51" s="316"/>
      <c r="E51" s="729"/>
      <c r="F51" s="299">
        <v>10</v>
      </c>
      <c r="G51" s="300"/>
      <c r="H51" s="300"/>
      <c r="I51" s="300"/>
      <c r="J51" s="300"/>
      <c r="K51" s="301">
        <v>40664</v>
      </c>
      <c r="L51" s="178">
        <f t="shared" si="7"/>
        <v>40664</v>
      </c>
      <c r="M51" s="179">
        <f t="shared" si="8"/>
        <v>40678</v>
      </c>
      <c r="N51" s="170">
        <f ca="1" t="shared" si="9"/>
        <v>40664</v>
      </c>
      <c r="O51" s="171">
        <f ca="1" t="shared" si="10"/>
        <v>40471.37188634259</v>
      </c>
      <c r="P51" s="171">
        <f ca="1" t="shared" si="11"/>
        <v>40471.37188634259</v>
      </c>
      <c r="Q51" s="171">
        <f ca="1" t="shared" si="12"/>
        <v>40471.37188634259</v>
      </c>
      <c r="R51" s="171">
        <f ca="1" t="shared" si="13"/>
        <v>40471.37188634259</v>
      </c>
      <c r="S51" s="76"/>
      <c r="T51" s="88"/>
      <c r="U51" s="88"/>
      <c r="V51" s="88"/>
      <c r="W51" s="88"/>
      <c r="X51" s="89"/>
      <c r="Y51" s="307"/>
      <c r="Z51" s="307"/>
      <c r="AA51" s="307"/>
      <c r="AB51" s="307"/>
      <c r="AC51" s="307"/>
      <c r="AD51" s="307"/>
      <c r="AE51" s="307">
        <v>40</v>
      </c>
      <c r="AF51" s="307"/>
      <c r="AG51" s="307"/>
      <c r="AH51" s="307"/>
      <c r="AI51" s="307"/>
      <c r="AJ51" s="307"/>
      <c r="AK51" s="307"/>
      <c r="AL51" s="307"/>
      <c r="AM51" s="74"/>
      <c r="AN51" s="77"/>
      <c r="AO51" s="641">
        <v>0.33</v>
      </c>
      <c r="AP51" s="647" t="s">
        <v>290</v>
      </c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B52" s="297"/>
      <c r="C52" s="324" t="s">
        <v>93</v>
      </c>
      <c r="D52" s="324"/>
      <c r="E52" s="729"/>
      <c r="F52" s="299">
        <v>0</v>
      </c>
      <c r="G52" s="300">
        <v>42</v>
      </c>
      <c r="H52" s="300"/>
      <c r="I52" s="300"/>
      <c r="J52" s="300"/>
      <c r="K52" s="301"/>
      <c r="L52" s="178">
        <f ca="1" t="shared" si="7"/>
        <v>40678</v>
      </c>
      <c r="M52" s="363">
        <f ca="1" t="shared" si="8"/>
        <v>40678</v>
      </c>
      <c r="N52" s="170">
        <f ca="1" t="shared" si="9"/>
        <v>40471.37188634259</v>
      </c>
      <c r="O52" s="171">
        <f ca="1" t="shared" si="10"/>
        <v>40678</v>
      </c>
      <c r="P52" s="171">
        <f ca="1" t="shared" si="11"/>
        <v>40471.37188634259</v>
      </c>
      <c r="Q52" s="171">
        <f ca="1" t="shared" si="12"/>
        <v>40471.37188634259</v>
      </c>
      <c r="R52" s="171">
        <f ca="1" t="shared" si="13"/>
        <v>40471.37188634259</v>
      </c>
      <c r="S52" s="76"/>
      <c r="T52" s="88"/>
      <c r="U52" s="88"/>
      <c r="V52" s="88"/>
      <c r="W52" s="88"/>
      <c r="X52" s="89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74"/>
      <c r="AN52" s="77"/>
      <c r="AO52" s="657">
        <v>0.1</v>
      </c>
      <c r="AP52" s="646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B53" s="297"/>
      <c r="C53" s="316"/>
      <c r="D53" s="316" t="s">
        <v>113</v>
      </c>
      <c r="E53" s="729" t="s">
        <v>52</v>
      </c>
      <c r="F53" s="299">
        <v>22</v>
      </c>
      <c r="G53" s="300">
        <v>43</v>
      </c>
      <c r="H53" s="300"/>
      <c r="I53" s="300"/>
      <c r="J53" s="300"/>
      <c r="K53" s="301"/>
      <c r="L53" s="178">
        <f ca="1" t="shared" si="7"/>
        <v>40678</v>
      </c>
      <c r="M53" s="179">
        <f ca="1" t="shared" si="8"/>
        <v>40708.8</v>
      </c>
      <c r="N53" s="170">
        <f ca="1" t="shared" si="9"/>
        <v>40471.37188634259</v>
      </c>
      <c r="O53" s="171">
        <f ca="1" t="shared" si="10"/>
        <v>40678</v>
      </c>
      <c r="P53" s="171">
        <f ca="1" t="shared" si="11"/>
        <v>40471.37188634259</v>
      </c>
      <c r="Q53" s="171">
        <f ca="1" t="shared" si="12"/>
        <v>40471.37188634259</v>
      </c>
      <c r="R53" s="171">
        <f ca="1" t="shared" si="13"/>
        <v>40471.37188634259</v>
      </c>
      <c r="S53" s="76"/>
      <c r="T53" s="88"/>
      <c r="U53" s="88"/>
      <c r="V53" s="88"/>
      <c r="W53" s="88"/>
      <c r="X53" s="89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74"/>
      <c r="AN53" s="77"/>
      <c r="AO53" s="641">
        <v>0.1</v>
      </c>
      <c r="AP53" s="646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B54" s="297"/>
      <c r="C54" s="316"/>
      <c r="D54" s="324" t="s">
        <v>114</v>
      </c>
      <c r="E54" s="729"/>
      <c r="F54" s="299">
        <v>0</v>
      </c>
      <c r="G54" s="300">
        <v>44</v>
      </c>
      <c r="H54" s="300"/>
      <c r="I54" s="300"/>
      <c r="J54" s="300"/>
      <c r="K54" s="301"/>
      <c r="L54" s="178">
        <f ca="1" t="shared" si="7"/>
        <v>40708.8</v>
      </c>
      <c r="M54" s="363">
        <f ca="1" t="shared" si="8"/>
        <v>40708.8</v>
      </c>
      <c r="N54" s="170">
        <f ca="1" t="shared" si="9"/>
        <v>40471.37188634259</v>
      </c>
      <c r="O54" s="171">
        <f ca="1" t="shared" si="10"/>
        <v>40708.8</v>
      </c>
      <c r="P54" s="171">
        <f ca="1" t="shared" si="11"/>
        <v>40471.37188634259</v>
      </c>
      <c r="Q54" s="171">
        <f ca="1" t="shared" si="12"/>
        <v>40471.37188634259</v>
      </c>
      <c r="R54" s="171">
        <f ca="1" t="shared" si="13"/>
        <v>40471.37188634259</v>
      </c>
      <c r="S54" s="76"/>
      <c r="T54" s="88"/>
      <c r="U54" s="88"/>
      <c r="V54" s="88"/>
      <c r="W54" s="88"/>
      <c r="X54" s="89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74"/>
      <c r="AN54" s="77"/>
      <c r="AO54" s="657">
        <v>0.1</v>
      </c>
      <c r="AP54" s="646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315"/>
      <c r="C55" s="316"/>
      <c r="D55" s="316" t="s">
        <v>115</v>
      </c>
      <c r="E55" s="729" t="s">
        <v>52</v>
      </c>
      <c r="F55" s="299">
        <v>43</v>
      </c>
      <c r="G55" s="300">
        <v>45</v>
      </c>
      <c r="H55" s="300"/>
      <c r="I55" s="300"/>
      <c r="J55" s="300"/>
      <c r="K55" s="301"/>
      <c r="L55" s="178">
        <f ca="1" t="shared" si="7"/>
        <v>40708.8</v>
      </c>
      <c r="M55" s="179">
        <f ca="1" t="shared" si="8"/>
        <v>40769</v>
      </c>
      <c r="N55" s="170">
        <f ca="1" t="shared" si="9"/>
        <v>40471.37188634259</v>
      </c>
      <c r="O55" s="171">
        <f ca="1" t="shared" si="10"/>
        <v>40708.8</v>
      </c>
      <c r="P55" s="171">
        <f ca="1" t="shared" si="11"/>
        <v>40471.37188634259</v>
      </c>
      <c r="Q55" s="171">
        <f ca="1" t="shared" si="12"/>
        <v>40471.37188634259</v>
      </c>
      <c r="R55" s="171">
        <f ca="1" t="shared" si="13"/>
        <v>40471.37188634259</v>
      </c>
      <c r="S55" s="78"/>
      <c r="T55" s="88"/>
      <c r="U55" s="88"/>
      <c r="V55" s="88"/>
      <c r="W55" s="88"/>
      <c r="X55" s="89"/>
      <c r="Y55" s="307"/>
      <c r="Z55" s="307"/>
      <c r="AA55" s="307"/>
      <c r="AB55" s="307"/>
      <c r="AC55" s="307"/>
      <c r="AD55" s="307"/>
      <c r="AE55" s="307">
        <v>8</v>
      </c>
      <c r="AF55" s="307"/>
      <c r="AG55" s="307"/>
      <c r="AH55" s="307"/>
      <c r="AI55" s="307"/>
      <c r="AJ55" s="307"/>
      <c r="AK55" s="307"/>
      <c r="AL55" s="307"/>
      <c r="AM55" s="74"/>
      <c r="AN55" s="79"/>
      <c r="AO55" s="641">
        <v>0.1</v>
      </c>
      <c r="AP55" s="647" t="s">
        <v>290</v>
      </c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315"/>
      <c r="C56" s="316"/>
      <c r="D56" s="316" t="s">
        <v>116</v>
      </c>
      <c r="E56" s="729"/>
      <c r="F56" s="299">
        <v>43</v>
      </c>
      <c r="G56" s="300">
        <v>45</v>
      </c>
      <c r="H56" s="300"/>
      <c r="I56" s="300"/>
      <c r="J56" s="300"/>
      <c r="K56" s="301"/>
      <c r="L56" s="178">
        <f ca="1" t="shared" si="7"/>
        <v>40708.8</v>
      </c>
      <c r="M56" s="179">
        <f ca="1" t="shared" si="8"/>
        <v>40769</v>
      </c>
      <c r="N56" s="170">
        <f ca="1" t="shared" si="9"/>
        <v>40471.37188634259</v>
      </c>
      <c r="O56" s="171">
        <f ca="1" t="shared" si="10"/>
        <v>40708.8</v>
      </c>
      <c r="P56" s="171">
        <f ca="1" t="shared" si="11"/>
        <v>40471.37188634259</v>
      </c>
      <c r="Q56" s="171">
        <f ca="1" t="shared" si="12"/>
        <v>40471.37188634259</v>
      </c>
      <c r="R56" s="171">
        <f ca="1" t="shared" si="13"/>
        <v>40471.37188634259</v>
      </c>
      <c r="S56" s="78"/>
      <c r="T56" s="88"/>
      <c r="U56" s="88"/>
      <c r="V56" s="88"/>
      <c r="W56" s="88"/>
      <c r="X56" s="89"/>
      <c r="Y56" s="307"/>
      <c r="Z56" s="307"/>
      <c r="AA56" s="307"/>
      <c r="AB56" s="307"/>
      <c r="AC56" s="307"/>
      <c r="AD56" s="307"/>
      <c r="AE56" s="307">
        <v>8</v>
      </c>
      <c r="AF56" s="307"/>
      <c r="AG56" s="307"/>
      <c r="AH56" s="307"/>
      <c r="AI56" s="307"/>
      <c r="AJ56" s="307"/>
      <c r="AK56" s="307"/>
      <c r="AL56" s="307"/>
      <c r="AM56" s="74"/>
      <c r="AN56" s="79"/>
      <c r="AO56" s="641">
        <v>0.1</v>
      </c>
      <c r="AP56" s="647" t="s">
        <v>290</v>
      </c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315"/>
      <c r="C57" s="316"/>
      <c r="D57" s="324" t="s">
        <v>121</v>
      </c>
      <c r="E57" s="729"/>
      <c r="F57" s="299">
        <v>0</v>
      </c>
      <c r="G57" s="300">
        <v>46</v>
      </c>
      <c r="H57" s="300">
        <v>47</v>
      </c>
      <c r="I57" s="300"/>
      <c r="J57" s="300"/>
      <c r="K57" s="301"/>
      <c r="L57" s="178">
        <f ca="1" t="shared" si="7"/>
        <v>40769</v>
      </c>
      <c r="M57" s="363">
        <f ca="1" t="shared" si="8"/>
        <v>40769</v>
      </c>
      <c r="N57" s="170">
        <f ca="1" t="shared" si="9"/>
        <v>40471.37188634259</v>
      </c>
      <c r="O57" s="171">
        <f ca="1" t="shared" si="10"/>
        <v>40769</v>
      </c>
      <c r="P57" s="171">
        <f ca="1" t="shared" si="11"/>
        <v>40769</v>
      </c>
      <c r="Q57" s="171">
        <f ca="1" t="shared" si="12"/>
        <v>40471.37188634259</v>
      </c>
      <c r="R57" s="171">
        <f ca="1" t="shared" si="13"/>
        <v>40471.37188634259</v>
      </c>
      <c r="S57" s="78"/>
      <c r="T57" s="88"/>
      <c r="U57" s="88"/>
      <c r="V57" s="88"/>
      <c r="W57" s="88"/>
      <c r="X57" s="89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74"/>
      <c r="AN57" s="79"/>
      <c r="AO57" s="657">
        <v>0.1</v>
      </c>
      <c r="AP57" s="637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315"/>
      <c r="C58" s="316"/>
      <c r="D58" s="316" t="s">
        <v>117</v>
      </c>
      <c r="E58" s="729"/>
      <c r="F58" s="299">
        <v>102</v>
      </c>
      <c r="G58" s="300">
        <v>48</v>
      </c>
      <c r="H58" s="300"/>
      <c r="I58" s="300"/>
      <c r="J58" s="300"/>
      <c r="K58" s="301"/>
      <c r="L58" s="178">
        <f ca="1" t="shared" si="7"/>
        <v>40769</v>
      </c>
      <c r="M58" s="179">
        <f ca="1" t="shared" si="8"/>
        <v>40911.8</v>
      </c>
      <c r="N58" s="170">
        <f ca="1" t="shared" si="9"/>
        <v>40471.37188634259</v>
      </c>
      <c r="O58" s="171">
        <f ca="1" t="shared" si="10"/>
        <v>40769</v>
      </c>
      <c r="P58" s="171">
        <f ca="1" t="shared" si="11"/>
        <v>40471.37188634259</v>
      </c>
      <c r="Q58" s="171">
        <f ca="1" t="shared" si="12"/>
        <v>40471.37188634259</v>
      </c>
      <c r="R58" s="171">
        <f ca="1" t="shared" si="13"/>
        <v>40471.37188634259</v>
      </c>
      <c r="S58" s="78"/>
      <c r="T58" s="88"/>
      <c r="U58" s="88"/>
      <c r="V58" s="88"/>
      <c r="W58" s="88"/>
      <c r="X58" s="89"/>
      <c r="Y58" s="307"/>
      <c r="Z58" s="307"/>
      <c r="AA58" s="307"/>
      <c r="AB58" s="307"/>
      <c r="AC58" s="307"/>
      <c r="AD58" s="307"/>
      <c r="AE58" s="307">
        <v>10</v>
      </c>
      <c r="AF58" s="307"/>
      <c r="AG58" s="307"/>
      <c r="AH58" s="307"/>
      <c r="AI58" s="307"/>
      <c r="AJ58" s="307"/>
      <c r="AK58" s="307"/>
      <c r="AL58" s="307"/>
      <c r="AM58" s="74"/>
      <c r="AN58" s="79"/>
      <c r="AO58" s="641">
        <v>0.1</v>
      </c>
      <c r="AP58" s="647" t="s">
        <v>290</v>
      </c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315"/>
      <c r="C59" s="316"/>
      <c r="D59" s="324" t="s">
        <v>118</v>
      </c>
      <c r="E59" s="729"/>
      <c r="F59" s="299">
        <v>4</v>
      </c>
      <c r="G59" s="300">
        <v>48</v>
      </c>
      <c r="H59" s="300"/>
      <c r="I59" s="300"/>
      <c r="J59" s="300"/>
      <c r="K59" s="301"/>
      <c r="L59" s="178">
        <f ca="1" t="shared" si="7"/>
        <v>40769</v>
      </c>
      <c r="M59" s="363">
        <f ca="1" t="shared" si="8"/>
        <v>40774.6</v>
      </c>
      <c r="N59" s="170">
        <f ca="1" t="shared" si="9"/>
        <v>40471.37188634259</v>
      </c>
      <c r="O59" s="171">
        <f ca="1" t="shared" si="10"/>
        <v>40769</v>
      </c>
      <c r="P59" s="171">
        <f ca="1" t="shared" si="11"/>
        <v>40471.37188634259</v>
      </c>
      <c r="Q59" s="171">
        <f ca="1" t="shared" si="12"/>
        <v>40471.37188634259</v>
      </c>
      <c r="R59" s="171">
        <f ca="1" t="shared" si="13"/>
        <v>40471.37188634259</v>
      </c>
      <c r="S59" s="78"/>
      <c r="T59" s="88"/>
      <c r="U59" s="88"/>
      <c r="V59" s="88"/>
      <c r="W59" s="88"/>
      <c r="X59" s="89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74"/>
      <c r="AN59" s="79"/>
      <c r="AO59" s="657">
        <v>0.1</v>
      </c>
      <c r="AP59" s="647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315"/>
      <c r="C60" s="327" t="s">
        <v>99</v>
      </c>
      <c r="D60" s="316"/>
      <c r="E60" s="729"/>
      <c r="F60" s="299">
        <v>10</v>
      </c>
      <c r="G60" s="300">
        <v>50</v>
      </c>
      <c r="H60" s="300"/>
      <c r="I60" s="300"/>
      <c r="J60" s="300"/>
      <c r="K60" s="301"/>
      <c r="L60" s="178">
        <f ca="1" t="shared" si="7"/>
        <v>40774.6</v>
      </c>
      <c r="M60" s="179">
        <f ca="1" t="shared" si="8"/>
        <v>40788.6</v>
      </c>
      <c r="N60" s="170">
        <f ca="1" t="shared" si="9"/>
        <v>40471.37188634259</v>
      </c>
      <c r="O60" s="171">
        <f ca="1" t="shared" si="10"/>
        <v>40774.6</v>
      </c>
      <c r="P60" s="171">
        <f ca="1" t="shared" si="11"/>
        <v>40471.37188634259</v>
      </c>
      <c r="Q60" s="171">
        <f ca="1" t="shared" si="12"/>
        <v>40471.37188634259</v>
      </c>
      <c r="R60" s="171">
        <f ca="1" t="shared" si="13"/>
        <v>40471.37188634259</v>
      </c>
      <c r="S60" s="78"/>
      <c r="T60" s="88"/>
      <c r="U60" s="88"/>
      <c r="V60" s="88"/>
      <c r="W60" s="88"/>
      <c r="X60" s="89"/>
      <c r="Y60" s="307"/>
      <c r="Z60" s="307"/>
      <c r="AA60" s="307"/>
      <c r="AB60" s="307"/>
      <c r="AC60" s="307"/>
      <c r="AD60" s="307"/>
      <c r="AE60" s="307">
        <v>12</v>
      </c>
      <c r="AF60" s="307">
        <v>48</v>
      </c>
      <c r="AG60" s="307"/>
      <c r="AH60" s="307"/>
      <c r="AI60" s="307"/>
      <c r="AJ60" s="307"/>
      <c r="AK60" s="307"/>
      <c r="AL60" s="307"/>
      <c r="AM60" s="74"/>
      <c r="AN60" s="81"/>
      <c r="AO60" s="641">
        <f>(AF60*0.5+AE60*0.1)/(AF60+AE60)</f>
        <v>0.42</v>
      </c>
      <c r="AP60" s="647" t="s">
        <v>290</v>
      </c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315"/>
      <c r="C61" s="316" t="s">
        <v>119</v>
      </c>
      <c r="D61" s="297"/>
      <c r="E61" s="729"/>
      <c r="F61" s="299">
        <v>5</v>
      </c>
      <c r="G61" s="300">
        <v>51</v>
      </c>
      <c r="H61" s="300"/>
      <c r="I61" s="300"/>
      <c r="J61" s="300"/>
      <c r="K61" s="301"/>
      <c r="L61" s="178">
        <f ca="1" t="shared" si="7"/>
        <v>40788.6</v>
      </c>
      <c r="M61" s="179">
        <f ca="1" t="shared" si="8"/>
        <v>40795.6</v>
      </c>
      <c r="N61" s="170">
        <f ca="1" t="shared" si="9"/>
        <v>40471.37188634259</v>
      </c>
      <c r="O61" s="171">
        <f ca="1" t="shared" si="10"/>
        <v>40788.6</v>
      </c>
      <c r="P61" s="171">
        <f ca="1" t="shared" si="11"/>
        <v>40471.37188634259</v>
      </c>
      <c r="Q61" s="171">
        <f ca="1" t="shared" si="12"/>
        <v>40471.37188634259</v>
      </c>
      <c r="R61" s="171">
        <f ca="1" t="shared" si="13"/>
        <v>40471.37188634259</v>
      </c>
      <c r="S61" s="78"/>
      <c r="T61" s="88"/>
      <c r="U61" s="88"/>
      <c r="V61" s="88"/>
      <c r="W61" s="88"/>
      <c r="X61" s="89"/>
      <c r="Y61" s="307"/>
      <c r="Z61" s="307"/>
      <c r="AA61" s="307"/>
      <c r="AB61" s="307"/>
      <c r="AC61" s="307"/>
      <c r="AD61" s="307"/>
      <c r="AE61" s="307">
        <v>2</v>
      </c>
      <c r="AF61" s="307"/>
      <c r="AG61" s="307"/>
      <c r="AH61" s="307"/>
      <c r="AI61" s="307"/>
      <c r="AJ61" s="307"/>
      <c r="AK61" s="307"/>
      <c r="AL61" s="307"/>
      <c r="AM61" s="74"/>
      <c r="AN61" s="77"/>
      <c r="AO61" s="641">
        <v>0.1</v>
      </c>
      <c r="AP61" s="647" t="s">
        <v>290</v>
      </c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315"/>
      <c r="C62" s="235" t="s">
        <v>122</v>
      </c>
      <c r="D62" s="235"/>
      <c r="E62" s="729"/>
      <c r="F62" s="299">
        <v>10</v>
      </c>
      <c r="G62" s="300">
        <v>52</v>
      </c>
      <c r="H62" s="300"/>
      <c r="I62" s="300"/>
      <c r="J62" s="300"/>
      <c r="K62" s="301"/>
      <c r="L62" s="178">
        <f aca="true" t="shared" si="14" ref="L62:L78">IF(F62="","",IF(K62="",MAX(N62:R62),K62))</f>
        <v>40795.6</v>
      </c>
      <c r="M62" s="179">
        <f aca="true" t="shared" si="15" ref="M62:M78">IF(F62="","",+L62+(F62*7/5))</f>
        <v>40809.6</v>
      </c>
      <c r="N62" s="170">
        <f aca="true" t="shared" si="16" ref="N62:N78">IF(K62="",NOW(),K62)</f>
        <v>40471.37188634259</v>
      </c>
      <c r="O62" s="171">
        <f aca="true" t="shared" si="17" ref="O62:O78">IF(G62="",NOW(),VLOOKUP(G62,$A$10:$M$152,13))</f>
        <v>40795.6</v>
      </c>
      <c r="P62" s="171">
        <f aca="true" t="shared" si="18" ref="P62:P78">IF(H62="",NOW(),VLOOKUP(H62,$A$10:$M$152,13))</f>
        <v>40471.37188634259</v>
      </c>
      <c r="Q62" s="171">
        <f aca="true" t="shared" si="19" ref="Q62:Q78">IF(I62="",NOW(),VLOOKUP(I62,$A$10:$M$152,13))</f>
        <v>40471.37188634259</v>
      </c>
      <c r="R62" s="171">
        <f aca="true" t="shared" si="20" ref="R62:R78">IF(J62="",NOW(),VLOOKUP(J62,$A$10:$M$152,13))</f>
        <v>40471.37188634259</v>
      </c>
      <c r="S62" s="78"/>
      <c r="T62" s="88"/>
      <c r="U62" s="88"/>
      <c r="V62" s="88"/>
      <c r="W62" s="88"/>
      <c r="X62" s="89"/>
      <c r="Y62" s="307"/>
      <c r="Z62" s="307">
        <v>4</v>
      </c>
      <c r="AA62" s="307"/>
      <c r="AB62" s="307"/>
      <c r="AC62" s="307"/>
      <c r="AD62" s="307"/>
      <c r="AE62" s="307">
        <v>16</v>
      </c>
      <c r="AF62" s="307"/>
      <c r="AG62" s="307"/>
      <c r="AH62" s="307"/>
      <c r="AI62" s="307"/>
      <c r="AJ62" s="307"/>
      <c r="AK62" s="307"/>
      <c r="AL62" s="307"/>
      <c r="AM62" s="74"/>
      <c r="AN62" s="77"/>
      <c r="AO62" s="641">
        <f>(Z62*0.5+AE62*0.1)/(Z62+AE62)</f>
        <v>0.18</v>
      </c>
      <c r="AP62" s="647" t="s">
        <v>290</v>
      </c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315"/>
      <c r="C63" s="235" t="s">
        <v>120</v>
      </c>
      <c r="D63" s="236"/>
      <c r="E63" s="729"/>
      <c r="F63" s="299">
        <v>15</v>
      </c>
      <c r="G63" s="300">
        <v>53</v>
      </c>
      <c r="H63" s="300"/>
      <c r="I63" s="300"/>
      <c r="J63" s="300"/>
      <c r="K63" s="301"/>
      <c r="L63" s="178">
        <f ca="1" t="shared" si="14"/>
        <v>40809.6</v>
      </c>
      <c r="M63" s="179">
        <f ca="1" t="shared" si="15"/>
        <v>40830.6</v>
      </c>
      <c r="N63" s="170">
        <f ca="1" t="shared" si="16"/>
        <v>40471.37188634259</v>
      </c>
      <c r="O63" s="171">
        <f ca="1" t="shared" si="17"/>
        <v>40809.6</v>
      </c>
      <c r="P63" s="171">
        <f ca="1" t="shared" si="18"/>
        <v>40471.37188634259</v>
      </c>
      <c r="Q63" s="171">
        <f ca="1" t="shared" si="19"/>
        <v>40471.37188634259</v>
      </c>
      <c r="R63" s="171">
        <f ca="1" t="shared" si="20"/>
        <v>40471.37188634259</v>
      </c>
      <c r="S63" s="78"/>
      <c r="T63" s="88"/>
      <c r="U63" s="88"/>
      <c r="V63" s="88"/>
      <c r="W63" s="88"/>
      <c r="X63" s="89"/>
      <c r="Y63" s="307"/>
      <c r="Z63" s="307"/>
      <c r="AA63" s="307"/>
      <c r="AB63" s="307"/>
      <c r="AC63" s="307"/>
      <c r="AD63" s="307"/>
      <c r="AE63" s="307">
        <v>4</v>
      </c>
      <c r="AF63" s="307">
        <v>32</v>
      </c>
      <c r="AG63" s="307"/>
      <c r="AH63" s="307"/>
      <c r="AI63" s="307"/>
      <c r="AJ63" s="307"/>
      <c r="AK63" s="307"/>
      <c r="AL63" s="307"/>
      <c r="AM63" s="74"/>
      <c r="AN63" s="77"/>
      <c r="AO63" s="641">
        <f>(AF63*0.5+AE63*0.1)/(AF63+AE63)</f>
        <v>0.4555555555555555</v>
      </c>
      <c r="AP63" s="647" t="s">
        <v>290</v>
      </c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315"/>
      <c r="C64" s="316" t="s">
        <v>102</v>
      </c>
      <c r="D64" s="316"/>
      <c r="E64" s="729"/>
      <c r="F64" s="299">
        <v>3</v>
      </c>
      <c r="G64" s="300">
        <v>54</v>
      </c>
      <c r="H64" s="300"/>
      <c r="I64" s="300"/>
      <c r="J64" s="300"/>
      <c r="K64" s="301"/>
      <c r="L64" s="178">
        <f ca="1" t="shared" si="14"/>
        <v>40830.6</v>
      </c>
      <c r="M64" s="179">
        <f ca="1" t="shared" si="15"/>
        <v>40834.799999999996</v>
      </c>
      <c r="N64" s="170">
        <f ca="1" t="shared" si="16"/>
        <v>40471.37188634259</v>
      </c>
      <c r="O64" s="171">
        <f ca="1" t="shared" si="17"/>
        <v>40830.6</v>
      </c>
      <c r="P64" s="171">
        <f ca="1" t="shared" si="18"/>
        <v>40471.37188634259</v>
      </c>
      <c r="Q64" s="171">
        <f ca="1" t="shared" si="19"/>
        <v>40471.37188634259</v>
      </c>
      <c r="R64" s="171">
        <f ca="1" t="shared" si="20"/>
        <v>40471.37188634259</v>
      </c>
      <c r="S64" s="78"/>
      <c r="T64" s="88"/>
      <c r="U64" s="88"/>
      <c r="V64" s="88"/>
      <c r="W64" s="88"/>
      <c r="X64" s="89"/>
      <c r="Y64" s="307"/>
      <c r="Z64" s="307"/>
      <c r="AA64" s="307"/>
      <c r="AB64" s="307"/>
      <c r="AC64" s="307"/>
      <c r="AD64" s="307"/>
      <c r="AE64" s="307"/>
      <c r="AF64" s="307">
        <v>8</v>
      </c>
      <c r="AG64" s="307"/>
      <c r="AH64" s="307"/>
      <c r="AI64" s="307"/>
      <c r="AJ64" s="307"/>
      <c r="AK64" s="307"/>
      <c r="AL64" s="307"/>
      <c r="AM64" s="74"/>
      <c r="AN64" s="77"/>
      <c r="AO64" s="641">
        <v>0.2</v>
      </c>
      <c r="AP64" s="647" t="s">
        <v>290</v>
      </c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315"/>
      <c r="C65" s="316"/>
      <c r="D65" s="316"/>
      <c r="E65" s="729"/>
      <c r="F65" s="299"/>
      <c r="G65" s="300"/>
      <c r="H65" s="300"/>
      <c r="I65" s="300"/>
      <c r="J65" s="300"/>
      <c r="K65" s="301"/>
      <c r="L65" s="178" t="str">
        <f t="shared" si="14"/>
        <v/>
      </c>
      <c r="M65" s="179" t="str">
        <f t="shared" si="15"/>
        <v/>
      </c>
      <c r="N65" s="170">
        <f ca="1" t="shared" si="16"/>
        <v>40471.37188634259</v>
      </c>
      <c r="O65" s="171">
        <f ca="1" t="shared" si="17"/>
        <v>40471.37188634259</v>
      </c>
      <c r="P65" s="171">
        <f ca="1" t="shared" si="18"/>
        <v>40471.37188634259</v>
      </c>
      <c r="Q65" s="171">
        <f ca="1" t="shared" si="19"/>
        <v>40471.37188634259</v>
      </c>
      <c r="R65" s="171">
        <f ca="1" t="shared" si="20"/>
        <v>40471.37188634259</v>
      </c>
      <c r="S65" s="78"/>
      <c r="T65" s="88"/>
      <c r="U65" s="88"/>
      <c r="V65" s="88"/>
      <c r="W65" s="88"/>
      <c r="X65" s="89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74"/>
      <c r="AN65" s="77"/>
      <c r="AO65" s="641"/>
      <c r="AP65" s="647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>
      <c r="A66" s="168">
        <v>57</v>
      </c>
      <c r="B66" s="78"/>
      <c r="C66" s="235"/>
      <c r="D66" s="324" t="s">
        <v>138</v>
      </c>
      <c r="E66" s="729"/>
      <c r="F66" s="299">
        <v>0</v>
      </c>
      <c r="G66" s="300">
        <v>55</v>
      </c>
      <c r="H66" s="141"/>
      <c r="I66" s="141"/>
      <c r="J66" s="141"/>
      <c r="K66" s="121"/>
      <c r="L66" s="178">
        <f ca="1" t="shared" si="14"/>
        <v>40834.799999999996</v>
      </c>
      <c r="M66" s="363">
        <f ca="1" t="shared" si="15"/>
        <v>40834.799999999996</v>
      </c>
      <c r="N66" s="170">
        <f ca="1" t="shared" si="16"/>
        <v>40471.37188634259</v>
      </c>
      <c r="O66" s="171">
        <f ca="1" t="shared" si="17"/>
        <v>40834.799999999996</v>
      </c>
      <c r="P66" s="171">
        <f ca="1" t="shared" si="18"/>
        <v>40471.37188634259</v>
      </c>
      <c r="Q66" s="171">
        <f ca="1" t="shared" si="19"/>
        <v>40471.37188634259</v>
      </c>
      <c r="R66" s="171">
        <f ca="1" t="shared" si="20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57">
        <v>0.25</v>
      </c>
      <c r="AP66" s="637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4"/>
        <v/>
      </c>
      <c r="M67" s="179" t="str">
        <f t="shared" si="15"/>
        <v/>
      </c>
      <c r="N67" s="170">
        <f ca="1" t="shared" si="16"/>
        <v>40471.37188634259</v>
      </c>
      <c r="O67" s="171">
        <f ca="1" t="shared" si="17"/>
        <v>40471.37188634259</v>
      </c>
      <c r="P67" s="171">
        <f ca="1" t="shared" si="18"/>
        <v>40471.37188634259</v>
      </c>
      <c r="Q67" s="171">
        <f ca="1" t="shared" si="19"/>
        <v>40471.37188634259</v>
      </c>
      <c r="R67" s="171">
        <f ca="1" t="shared" si="20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4"/>
        <v/>
      </c>
      <c r="M68" s="179" t="str">
        <f t="shared" si="15"/>
        <v/>
      </c>
      <c r="N68" s="170">
        <f ca="1" t="shared" si="16"/>
        <v>40471.37188634259</v>
      </c>
      <c r="O68" s="171">
        <f ca="1" t="shared" si="17"/>
        <v>40471.37188634259</v>
      </c>
      <c r="P68" s="171">
        <f ca="1" t="shared" si="18"/>
        <v>40471.37188634259</v>
      </c>
      <c r="Q68" s="171">
        <f ca="1" t="shared" si="19"/>
        <v>40471.37188634259</v>
      </c>
      <c r="R68" s="171">
        <f ca="1" t="shared" si="20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4"/>
        <v/>
      </c>
      <c r="M69" s="179" t="str">
        <f t="shared" si="15"/>
        <v/>
      </c>
      <c r="N69" s="170">
        <f ca="1" t="shared" si="16"/>
        <v>40471.37188634259</v>
      </c>
      <c r="O69" s="171">
        <f ca="1" t="shared" si="17"/>
        <v>40471.37188634259</v>
      </c>
      <c r="P69" s="171">
        <f ca="1" t="shared" si="18"/>
        <v>40471.37188634259</v>
      </c>
      <c r="Q69" s="171">
        <f ca="1" t="shared" si="19"/>
        <v>40471.37188634259</v>
      </c>
      <c r="R69" s="171">
        <f ca="1" t="shared" si="20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4"/>
        <v/>
      </c>
      <c r="M70" s="179" t="str">
        <f t="shared" si="15"/>
        <v/>
      </c>
      <c r="N70" s="170">
        <f ca="1" t="shared" si="16"/>
        <v>40471.37188634259</v>
      </c>
      <c r="O70" s="171">
        <f ca="1" t="shared" si="17"/>
        <v>40471.37188634259</v>
      </c>
      <c r="P70" s="171">
        <f ca="1" t="shared" si="18"/>
        <v>40471.37188634259</v>
      </c>
      <c r="Q70" s="171">
        <f ca="1" t="shared" si="19"/>
        <v>40471.37188634259</v>
      </c>
      <c r="R70" s="171">
        <f ca="1" t="shared" si="20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>
      <c r="A71" s="168">
        <v>62</v>
      </c>
      <c r="B71" s="82"/>
      <c r="C71" s="231" t="s">
        <v>143</v>
      </c>
      <c r="E71" s="357"/>
      <c r="F71" s="127"/>
      <c r="G71" s="141"/>
      <c r="H71" s="141"/>
      <c r="I71" s="141"/>
      <c r="J71" s="141"/>
      <c r="K71" s="121"/>
      <c r="L71" s="178" t="str">
        <f t="shared" si="14"/>
        <v/>
      </c>
      <c r="M71" s="179" t="str">
        <f t="shared" si="15"/>
        <v/>
      </c>
      <c r="N71" s="170">
        <f ca="1" t="shared" si="16"/>
        <v>40471.37188634259</v>
      </c>
      <c r="O71" s="171">
        <f ca="1" t="shared" si="17"/>
        <v>40471.37188634259</v>
      </c>
      <c r="P71" s="171">
        <f ca="1" t="shared" si="18"/>
        <v>40471.37188634259</v>
      </c>
      <c r="Q71" s="171">
        <f ca="1" t="shared" si="19"/>
        <v>40471.37188634259</v>
      </c>
      <c r="R71" s="171">
        <f ca="1" t="shared" si="20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>
      <c r="A72" s="168">
        <v>63</v>
      </c>
      <c r="B72" s="82"/>
      <c r="C72" s="231" t="s">
        <v>129</v>
      </c>
      <c r="E72" s="357"/>
      <c r="F72" s="127"/>
      <c r="G72" s="141"/>
      <c r="H72" s="141"/>
      <c r="I72" s="141"/>
      <c r="J72" s="141"/>
      <c r="K72" s="121"/>
      <c r="L72" s="178" t="str">
        <f t="shared" si="14"/>
        <v/>
      </c>
      <c r="M72" s="179" t="str">
        <f t="shared" si="15"/>
        <v/>
      </c>
      <c r="N72" s="170">
        <f ca="1" t="shared" si="16"/>
        <v>40471.37188634259</v>
      </c>
      <c r="O72" s="171">
        <f ca="1" t="shared" si="17"/>
        <v>40471.37188634259</v>
      </c>
      <c r="P72" s="171">
        <f ca="1" t="shared" si="18"/>
        <v>40471.37188634259</v>
      </c>
      <c r="Q72" s="171">
        <f ca="1" t="shared" si="19"/>
        <v>40471.37188634259</v>
      </c>
      <c r="R72" s="171">
        <f ca="1" t="shared" si="20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>
      <c r="A73" s="168">
        <v>64</v>
      </c>
      <c r="B73" s="82"/>
      <c r="C73" s="361" t="s">
        <v>87</v>
      </c>
      <c r="E73" s="358"/>
      <c r="F73" s="127"/>
      <c r="G73" s="141"/>
      <c r="H73" s="141"/>
      <c r="I73" s="141"/>
      <c r="J73" s="141"/>
      <c r="K73" s="121"/>
      <c r="L73" s="178" t="str">
        <f t="shared" si="14"/>
        <v/>
      </c>
      <c r="M73" s="179" t="str">
        <f t="shared" si="15"/>
        <v/>
      </c>
      <c r="N73" s="170">
        <f ca="1" t="shared" si="16"/>
        <v>40471.37188634259</v>
      </c>
      <c r="O73" s="171">
        <f ca="1" t="shared" si="17"/>
        <v>40471.37188634259</v>
      </c>
      <c r="P73" s="171">
        <f ca="1" t="shared" si="18"/>
        <v>40471.37188634259</v>
      </c>
      <c r="Q73" s="171">
        <f ca="1" t="shared" si="19"/>
        <v>40471.37188634259</v>
      </c>
      <c r="R73" s="171">
        <f ca="1" t="shared" si="20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82"/>
      <c r="C74" s="235"/>
      <c r="D74" s="235"/>
      <c r="E74" s="357"/>
      <c r="F74" s="127"/>
      <c r="G74" s="141"/>
      <c r="H74" s="141"/>
      <c r="I74" s="141"/>
      <c r="J74" s="141"/>
      <c r="K74" s="121"/>
      <c r="L74" s="178" t="str">
        <f t="shared" si="14"/>
        <v/>
      </c>
      <c r="M74" s="179" t="str">
        <f t="shared" si="15"/>
        <v/>
      </c>
      <c r="N74" s="170">
        <f ca="1" t="shared" si="16"/>
        <v>40471.37188634259</v>
      </c>
      <c r="O74" s="171">
        <f ca="1" t="shared" si="17"/>
        <v>40471.37188634259</v>
      </c>
      <c r="P74" s="171">
        <f ca="1" t="shared" si="18"/>
        <v>40471.37188634259</v>
      </c>
      <c r="Q74" s="171">
        <f ca="1" t="shared" si="19"/>
        <v>40471.37188634259</v>
      </c>
      <c r="R74" s="171">
        <f ca="1" t="shared" si="20"/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459" t="s">
        <v>270</v>
      </c>
      <c r="C75" s="834" t="s">
        <v>146</v>
      </c>
      <c r="D75" s="835"/>
      <c r="E75" s="836" t="s">
        <v>107</v>
      </c>
      <c r="F75" s="837">
        <v>0</v>
      </c>
      <c r="G75" s="838"/>
      <c r="H75" s="838"/>
      <c r="I75" s="838"/>
      <c r="J75" s="838"/>
      <c r="K75" s="839">
        <v>40330</v>
      </c>
      <c r="L75" s="840">
        <f t="shared" si="14"/>
        <v>40330</v>
      </c>
      <c r="M75" s="841">
        <f t="shared" si="15"/>
        <v>40330</v>
      </c>
      <c r="N75" s="170">
        <f ca="1" t="shared" si="16"/>
        <v>40330</v>
      </c>
      <c r="O75" s="171">
        <f ca="1" t="shared" si="17"/>
        <v>40471.37188634259</v>
      </c>
      <c r="P75" s="171">
        <f ca="1" t="shared" si="18"/>
        <v>40471.37188634259</v>
      </c>
      <c r="Q75" s="171">
        <f ca="1" t="shared" si="19"/>
        <v>40471.37188634259</v>
      </c>
      <c r="R75" s="171">
        <f ca="1" t="shared" si="20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82"/>
      <c r="C76" s="235" t="s">
        <v>123</v>
      </c>
      <c r="D76" s="235"/>
      <c r="E76" s="357"/>
      <c r="F76" s="127">
        <v>30</v>
      </c>
      <c r="G76" s="141"/>
      <c r="H76" s="141"/>
      <c r="I76" s="141"/>
      <c r="J76" s="141"/>
      <c r="K76" s="121">
        <v>40299</v>
      </c>
      <c r="L76" s="178">
        <f t="shared" si="14"/>
        <v>40299</v>
      </c>
      <c r="M76" s="179">
        <f t="shared" si="15"/>
        <v>40341</v>
      </c>
      <c r="N76" s="170">
        <f ca="1" t="shared" si="16"/>
        <v>40299</v>
      </c>
      <c r="O76" s="171">
        <f ca="1" t="shared" si="17"/>
        <v>40471.37188634259</v>
      </c>
      <c r="P76" s="171">
        <f ca="1" t="shared" si="18"/>
        <v>40471.37188634259</v>
      </c>
      <c r="Q76" s="171">
        <f ca="1" t="shared" si="19"/>
        <v>40471.37188634259</v>
      </c>
      <c r="R76" s="171">
        <f ca="1" t="shared" si="20"/>
        <v>40471.37188634259</v>
      </c>
      <c r="S76" s="78"/>
      <c r="T76" s="88"/>
      <c r="U76" s="88"/>
      <c r="V76" s="88"/>
      <c r="W76" s="88"/>
      <c r="X76" s="89"/>
      <c r="Y76" s="160"/>
      <c r="Z76" s="160">
        <v>100</v>
      </c>
      <c r="AA76" s="160"/>
      <c r="AB76" s="160"/>
      <c r="AC76" s="160"/>
      <c r="AD76" s="160"/>
      <c r="AE76" s="160">
        <v>80</v>
      </c>
      <c r="AF76" s="160"/>
      <c r="AG76" s="160"/>
      <c r="AH76" s="160"/>
      <c r="AI76" s="160"/>
      <c r="AJ76" s="160"/>
      <c r="AK76" s="160"/>
      <c r="AL76" s="160"/>
      <c r="AM76" s="74"/>
      <c r="AN76" s="77"/>
      <c r="AO76" s="641">
        <f>(Z76*0.5+AE76*0.1)/(Z76+AE76)</f>
        <v>0.32222222222222224</v>
      </c>
      <c r="AP76" s="647" t="s">
        <v>289</v>
      </c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82"/>
      <c r="C77" s="235"/>
      <c r="D77" s="235" t="s">
        <v>140</v>
      </c>
      <c r="E77" s="357"/>
      <c r="F77" s="127">
        <v>12</v>
      </c>
      <c r="G77" s="141">
        <v>8</v>
      </c>
      <c r="H77" s="141"/>
      <c r="I77" s="141"/>
      <c r="J77" s="141"/>
      <c r="K77" s="121"/>
      <c r="L77" s="178">
        <f ca="1" t="shared" si="14"/>
        <v>40471.37188634259</v>
      </c>
      <c r="M77" s="179">
        <f ca="1" t="shared" si="15"/>
        <v>40488.17188634259</v>
      </c>
      <c r="N77" s="170">
        <f ca="1" t="shared" si="16"/>
        <v>40471.37188634259</v>
      </c>
      <c r="O77" s="171">
        <f ca="1" t="shared" si="17"/>
        <v>40330</v>
      </c>
      <c r="P77" s="171">
        <f ca="1" t="shared" si="18"/>
        <v>40471.37188634259</v>
      </c>
      <c r="Q77" s="171">
        <f ca="1" t="shared" si="19"/>
        <v>40471.37188634259</v>
      </c>
      <c r="R77" s="171">
        <f ca="1" t="shared" si="20"/>
        <v>40471.37188634259</v>
      </c>
      <c r="S77" s="78"/>
      <c r="T77" s="88"/>
      <c r="U77" s="88"/>
      <c r="V77" s="88"/>
      <c r="W77" s="88"/>
      <c r="X77" s="89"/>
      <c r="Y77" s="160"/>
      <c r="Z77" s="160">
        <v>20</v>
      </c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>
        <v>0.5</v>
      </c>
      <c r="AP77" s="647" t="s">
        <v>289</v>
      </c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C78" s="235" t="s">
        <v>139</v>
      </c>
      <c r="E78" s="357"/>
      <c r="F78" s="127">
        <v>66</v>
      </c>
      <c r="G78" s="141"/>
      <c r="H78" s="141"/>
      <c r="I78" s="141"/>
      <c r="J78" s="141"/>
      <c r="K78" s="121">
        <v>40299</v>
      </c>
      <c r="L78" s="178">
        <f t="shared" si="14"/>
        <v>40299</v>
      </c>
      <c r="M78" s="179">
        <f t="shared" si="15"/>
        <v>40391.4</v>
      </c>
      <c r="N78" s="170">
        <f ca="1" t="shared" si="16"/>
        <v>40299</v>
      </c>
      <c r="O78" s="171">
        <f ca="1" t="shared" si="17"/>
        <v>40471.37188634259</v>
      </c>
      <c r="P78" s="171">
        <f ca="1" t="shared" si="18"/>
        <v>40471.37188634259</v>
      </c>
      <c r="Q78" s="171">
        <f ca="1" t="shared" si="19"/>
        <v>40471.37188634259</v>
      </c>
      <c r="R78" s="171">
        <f ca="1" t="shared" si="20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47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82"/>
      <c r="C79" s="235" t="s">
        <v>105</v>
      </c>
      <c r="D79" s="235"/>
      <c r="E79" s="357"/>
      <c r="F79" s="127"/>
      <c r="G79" s="141"/>
      <c r="H79" s="141"/>
      <c r="I79" s="141"/>
      <c r="J79" s="141"/>
      <c r="K79" s="121"/>
      <c r="L79" s="178" t="str">
        <f aca="true" t="shared" si="21" ref="L79:L106">IF(F79="","",IF(K79="",MAX(N79:R79),K79))</f>
        <v/>
      </c>
      <c r="M79" s="179" t="str">
        <f aca="true" t="shared" si="22" ref="M79:M105">IF(F79="","",+L79+(F79*7/5))</f>
        <v/>
      </c>
      <c r="N79" s="170">
        <f aca="true" t="shared" si="23" ref="N79:N105">IF(K79="",NOW(),K79)</f>
        <v>40471.37188634259</v>
      </c>
      <c r="O79" s="171">
        <f aca="true" t="shared" si="24" ref="O79:O105">IF(G79="",NOW(),VLOOKUP(G79,$A$10:$M$152,13))</f>
        <v>40471.37188634259</v>
      </c>
      <c r="P79" s="171">
        <f aca="true" t="shared" si="25" ref="P79:P105">IF(H79="",NOW(),VLOOKUP(H79,$A$10:$M$152,13))</f>
        <v>40471.37188634259</v>
      </c>
      <c r="Q79" s="171">
        <f aca="true" t="shared" si="26" ref="Q79:Q105">IF(I79="",NOW(),VLOOKUP(I79,$A$10:$M$152,13))</f>
        <v>40471.37188634259</v>
      </c>
      <c r="R79" s="171">
        <f aca="true" t="shared" si="27" ref="R79:R105">IF(J79="",NOW(),VLOOKUP(J79,$A$10:$M$152,13))</f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>
        <v>6</v>
      </c>
      <c r="AF79" s="160"/>
      <c r="AG79" s="160"/>
      <c r="AH79" s="160"/>
      <c r="AI79" s="160"/>
      <c r="AJ79" s="160"/>
      <c r="AK79" s="160"/>
      <c r="AL79" s="160"/>
      <c r="AM79" s="74"/>
      <c r="AN79" s="77"/>
      <c r="AO79" s="641">
        <v>0.1</v>
      </c>
      <c r="AP79" s="647" t="s">
        <v>290</v>
      </c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82"/>
      <c r="C80" s="235"/>
      <c r="D80" s="237" t="s">
        <v>106</v>
      </c>
      <c r="E80" s="357" t="s">
        <v>107</v>
      </c>
      <c r="F80" s="127">
        <v>32</v>
      </c>
      <c r="G80" s="141"/>
      <c r="H80" s="141"/>
      <c r="I80" s="141"/>
      <c r="J80" s="141"/>
      <c r="K80" s="121">
        <v>40299</v>
      </c>
      <c r="L80" s="178">
        <f t="shared" si="21"/>
        <v>40299</v>
      </c>
      <c r="M80" s="179">
        <f t="shared" si="22"/>
        <v>40343.8</v>
      </c>
      <c r="N80" s="170">
        <f ca="1" t="shared" si="23"/>
        <v>40299</v>
      </c>
      <c r="O80" s="171">
        <f ca="1" t="shared" si="24"/>
        <v>40471.37188634259</v>
      </c>
      <c r="P80" s="171">
        <f ca="1" t="shared" si="25"/>
        <v>40471.37188634259</v>
      </c>
      <c r="Q80" s="171">
        <f ca="1" t="shared" si="26"/>
        <v>40471.37188634259</v>
      </c>
      <c r="R80" s="171">
        <f ca="1" t="shared" si="27"/>
        <v>40471.37188634259</v>
      </c>
      <c r="S80" s="78"/>
      <c r="T80" s="88"/>
      <c r="U80" s="88"/>
      <c r="V80" s="88"/>
      <c r="W80" s="88"/>
      <c r="X80" s="89"/>
      <c r="Y80" s="160">
        <v>46</v>
      </c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>
        <v>0.2</v>
      </c>
      <c r="AP80" s="646" t="s">
        <v>284</v>
      </c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82"/>
      <c r="D81" s="238" t="s">
        <v>108</v>
      </c>
      <c r="E81" s="357" t="s">
        <v>107</v>
      </c>
      <c r="F81" s="127">
        <v>0</v>
      </c>
      <c r="G81" s="141">
        <v>13</v>
      </c>
      <c r="H81" s="141"/>
      <c r="I81" s="141"/>
      <c r="J81" s="141"/>
      <c r="K81" s="121"/>
      <c r="L81" s="178">
        <f ca="1" t="shared" si="21"/>
        <v>40471.37188634259</v>
      </c>
      <c r="M81" s="363">
        <f ca="1" t="shared" si="22"/>
        <v>40471.37188634259</v>
      </c>
      <c r="N81" s="170">
        <f ca="1" t="shared" si="23"/>
        <v>40471.37188634259</v>
      </c>
      <c r="O81" s="171">
        <f ca="1" t="shared" si="24"/>
        <v>40343.8</v>
      </c>
      <c r="P81" s="171">
        <f ca="1" t="shared" si="25"/>
        <v>40471.37188634259</v>
      </c>
      <c r="Q81" s="171">
        <f ca="1" t="shared" si="26"/>
        <v>40471.37188634259</v>
      </c>
      <c r="R81" s="171">
        <f ca="1" t="shared" si="27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57">
        <v>0.25</v>
      </c>
      <c r="AP81" s="646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82"/>
      <c r="C82" s="235"/>
      <c r="D82" s="235"/>
      <c r="E82" s="357"/>
      <c r="F82" s="127"/>
      <c r="G82" s="141"/>
      <c r="H82" s="141"/>
      <c r="I82" s="141"/>
      <c r="J82" s="141"/>
      <c r="K82" s="121"/>
      <c r="L82" s="178" t="str">
        <f t="shared" si="21"/>
        <v/>
      </c>
      <c r="M82" s="179" t="str">
        <f t="shared" si="22"/>
        <v/>
      </c>
      <c r="N82" s="170">
        <f ca="1" t="shared" si="23"/>
        <v>40471.37188634259</v>
      </c>
      <c r="O82" s="171">
        <f ca="1" t="shared" si="24"/>
        <v>40471.37188634259</v>
      </c>
      <c r="P82" s="171">
        <f ca="1" t="shared" si="25"/>
        <v>40471.37188634259</v>
      </c>
      <c r="Q82" s="171">
        <f ca="1" t="shared" si="26"/>
        <v>40471.37188634259</v>
      </c>
      <c r="R82" s="171">
        <f ca="1" t="shared" si="27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46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82"/>
      <c r="C83" s="238" t="s">
        <v>86</v>
      </c>
      <c r="E83" s="357"/>
      <c r="F83" s="127">
        <v>0</v>
      </c>
      <c r="G83" s="141"/>
      <c r="H83" s="141"/>
      <c r="I83" s="141"/>
      <c r="J83" s="141"/>
      <c r="K83" s="121">
        <v>40352</v>
      </c>
      <c r="L83" s="178">
        <f t="shared" si="21"/>
        <v>40352</v>
      </c>
      <c r="M83" s="363">
        <f t="shared" si="22"/>
        <v>40352</v>
      </c>
      <c r="N83" s="170">
        <f ca="1" t="shared" si="23"/>
        <v>40352</v>
      </c>
      <c r="O83" s="171">
        <f ca="1" t="shared" si="24"/>
        <v>40471.37188634259</v>
      </c>
      <c r="P83" s="171">
        <f ca="1" t="shared" si="25"/>
        <v>40471.37188634259</v>
      </c>
      <c r="Q83" s="171">
        <f ca="1" t="shared" si="26"/>
        <v>40471.37188634259</v>
      </c>
      <c r="R83" s="171">
        <f ca="1" t="shared" si="27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57">
        <f>'1220  Misc C&amp;S'!AO77</f>
        <v>0</v>
      </c>
      <c r="AP83" s="647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82"/>
      <c r="C84" s="238"/>
      <c r="E84" s="357"/>
      <c r="F84" s="127"/>
      <c r="G84" s="141"/>
      <c r="H84" s="141"/>
      <c r="I84" s="141"/>
      <c r="J84" s="141"/>
      <c r="K84" s="121"/>
      <c r="L84" s="178" t="str">
        <f t="shared" si="21"/>
        <v/>
      </c>
      <c r="M84" s="179" t="str">
        <f t="shared" si="22"/>
        <v/>
      </c>
      <c r="N84" s="170">
        <f ca="1" t="shared" si="23"/>
        <v>40471.37188634259</v>
      </c>
      <c r="O84" s="171">
        <f ca="1" t="shared" si="24"/>
        <v>40471.37188634259</v>
      </c>
      <c r="P84" s="171">
        <f ca="1" t="shared" si="25"/>
        <v>40471.37188634259</v>
      </c>
      <c r="Q84" s="171">
        <f ca="1" t="shared" si="26"/>
        <v>40471.37188634259</v>
      </c>
      <c r="R84" s="171">
        <f ca="1" t="shared" si="27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47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82"/>
      <c r="C85" s="235" t="s">
        <v>123</v>
      </c>
      <c r="E85" s="357"/>
      <c r="F85" s="127">
        <v>38</v>
      </c>
      <c r="G85" s="141">
        <v>16</v>
      </c>
      <c r="H85" s="141"/>
      <c r="I85" s="141"/>
      <c r="J85" s="141"/>
      <c r="K85" s="121"/>
      <c r="L85" s="178">
        <f ca="1" t="shared" si="21"/>
        <v>40471.37188634259</v>
      </c>
      <c r="M85" s="179">
        <f ca="1" t="shared" si="22"/>
        <v>40524.57188634259</v>
      </c>
      <c r="N85" s="170">
        <f ca="1" t="shared" si="23"/>
        <v>40471.37188634259</v>
      </c>
      <c r="O85" s="171">
        <f ca="1" t="shared" si="24"/>
        <v>40352</v>
      </c>
      <c r="P85" s="171">
        <f ca="1" t="shared" si="25"/>
        <v>40471.37188634259</v>
      </c>
      <c r="Q85" s="171">
        <f ca="1" t="shared" si="26"/>
        <v>40471.37188634259</v>
      </c>
      <c r="R85" s="171">
        <f ca="1" t="shared" si="27"/>
        <v>40471.37188634259</v>
      </c>
      <c r="S85" s="78"/>
      <c r="T85" s="88"/>
      <c r="U85" s="88"/>
      <c r="V85" s="88"/>
      <c r="W85" s="88"/>
      <c r="X85" s="89"/>
      <c r="Y85" s="160"/>
      <c r="Z85" s="160">
        <v>40</v>
      </c>
      <c r="AA85" s="160"/>
      <c r="AB85" s="160"/>
      <c r="AC85" s="160"/>
      <c r="AD85" s="160"/>
      <c r="AE85" s="160">
        <v>24</v>
      </c>
      <c r="AF85" s="160"/>
      <c r="AG85" s="160"/>
      <c r="AH85" s="160"/>
      <c r="AI85" s="160"/>
      <c r="AJ85" s="160"/>
      <c r="AK85" s="160"/>
      <c r="AL85" s="160"/>
      <c r="AM85" s="74"/>
      <c r="AN85" s="77"/>
      <c r="AO85" s="641">
        <f>(Z85*0.5+AE85*0.1)/(Z85+AE85)</f>
        <v>0.35</v>
      </c>
      <c r="AP85" s="647" t="s">
        <v>289</v>
      </c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82"/>
      <c r="C86" s="235"/>
      <c r="E86" s="357"/>
      <c r="F86" s="127"/>
      <c r="G86" s="141"/>
      <c r="H86" s="141"/>
      <c r="I86" s="141"/>
      <c r="J86" s="141"/>
      <c r="K86" s="121"/>
      <c r="L86" s="178" t="str">
        <f t="shared" si="21"/>
        <v/>
      </c>
      <c r="M86" s="179" t="str">
        <f t="shared" si="22"/>
        <v/>
      </c>
      <c r="N86" s="170">
        <f ca="1" t="shared" si="23"/>
        <v>40471.37188634259</v>
      </c>
      <c r="O86" s="171">
        <f ca="1" t="shared" si="24"/>
        <v>40471.37188634259</v>
      </c>
      <c r="P86" s="171">
        <f ca="1" t="shared" si="25"/>
        <v>40471.37188634259</v>
      </c>
      <c r="Q86" s="171">
        <f ca="1" t="shared" si="26"/>
        <v>40471.37188634259</v>
      </c>
      <c r="R86" s="171">
        <f ca="1" t="shared" si="27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47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82"/>
      <c r="C87" s="235"/>
      <c r="E87" s="357"/>
      <c r="F87" s="127"/>
      <c r="G87" s="141"/>
      <c r="H87" s="141"/>
      <c r="I87" s="141"/>
      <c r="J87" s="141"/>
      <c r="K87" s="121"/>
      <c r="L87" s="178" t="str">
        <f t="shared" si="21"/>
        <v/>
      </c>
      <c r="M87" s="179" t="str">
        <f t="shared" si="22"/>
        <v/>
      </c>
      <c r="N87" s="170">
        <f ca="1" t="shared" si="23"/>
        <v>40471.37188634259</v>
      </c>
      <c r="O87" s="171">
        <f ca="1" t="shared" si="24"/>
        <v>40471.37188634259</v>
      </c>
      <c r="P87" s="171">
        <f ca="1" t="shared" si="25"/>
        <v>40471.37188634259</v>
      </c>
      <c r="Q87" s="171">
        <f ca="1" t="shared" si="26"/>
        <v>40471.37188634259</v>
      </c>
      <c r="R87" s="171">
        <f ca="1" t="shared" si="27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47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82"/>
      <c r="C88" s="380" t="s">
        <v>96</v>
      </c>
      <c r="D88" s="297"/>
      <c r="E88" s="357"/>
      <c r="F88" s="127">
        <v>0</v>
      </c>
      <c r="G88" s="141"/>
      <c r="H88" s="141"/>
      <c r="I88" s="141"/>
      <c r="J88" s="141"/>
      <c r="K88" s="121">
        <v>40401</v>
      </c>
      <c r="L88" s="178">
        <f t="shared" si="21"/>
        <v>40401</v>
      </c>
      <c r="M88" s="363">
        <f t="shared" si="22"/>
        <v>40401</v>
      </c>
      <c r="N88" s="170">
        <f ca="1" t="shared" si="23"/>
        <v>40401</v>
      </c>
      <c r="O88" s="171">
        <f ca="1" t="shared" si="24"/>
        <v>40471.37188634259</v>
      </c>
      <c r="P88" s="171">
        <f ca="1" t="shared" si="25"/>
        <v>40471.37188634259</v>
      </c>
      <c r="Q88" s="171">
        <f ca="1" t="shared" si="26"/>
        <v>40471.37188634259</v>
      </c>
      <c r="R88" s="171">
        <f ca="1" t="shared" si="27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57">
        <f>'1220  Misc C&amp;S'!AO81</f>
        <v>0</v>
      </c>
      <c r="AP88" s="647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82"/>
      <c r="C89" s="297"/>
      <c r="D89" s="316"/>
      <c r="E89" s="357"/>
      <c r="F89" s="127"/>
      <c r="G89" s="141"/>
      <c r="H89" s="141"/>
      <c r="I89" s="141"/>
      <c r="J89" s="141"/>
      <c r="K89" s="121"/>
      <c r="L89" s="178" t="str">
        <f t="shared" si="21"/>
        <v/>
      </c>
      <c r="M89" s="179" t="str">
        <f t="shared" si="22"/>
        <v/>
      </c>
      <c r="N89" s="170">
        <f ca="1" t="shared" si="23"/>
        <v>40471.37188634259</v>
      </c>
      <c r="O89" s="171">
        <f ca="1" t="shared" si="24"/>
        <v>40471.37188634259</v>
      </c>
      <c r="P89" s="171">
        <f ca="1" t="shared" si="25"/>
        <v>40471.37188634259</v>
      </c>
      <c r="Q89" s="171">
        <f ca="1" t="shared" si="26"/>
        <v>40471.37188634259</v>
      </c>
      <c r="R89" s="171">
        <f ca="1" t="shared" si="27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46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82"/>
      <c r="C90" s="238" t="s">
        <v>141</v>
      </c>
      <c r="E90" s="357"/>
      <c r="F90" s="127">
        <v>0</v>
      </c>
      <c r="G90" s="141">
        <v>18</v>
      </c>
      <c r="H90" s="141"/>
      <c r="I90" s="141"/>
      <c r="J90" s="141"/>
      <c r="K90" s="121"/>
      <c r="L90" s="178">
        <f ca="1" t="shared" si="21"/>
        <v>40524.57188634259</v>
      </c>
      <c r="M90" s="363">
        <f ca="1" t="shared" si="22"/>
        <v>40524.57188634259</v>
      </c>
      <c r="N90" s="170">
        <f ca="1" t="shared" si="23"/>
        <v>40471.37188634259</v>
      </c>
      <c r="O90" s="171">
        <f ca="1" t="shared" si="24"/>
        <v>40524.57188634259</v>
      </c>
      <c r="P90" s="171">
        <f ca="1" t="shared" si="25"/>
        <v>40471.37188634259</v>
      </c>
      <c r="Q90" s="171">
        <f ca="1" t="shared" si="26"/>
        <v>40471.37188634259</v>
      </c>
      <c r="R90" s="171">
        <f ca="1" t="shared" si="27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57">
        <v>0.1</v>
      </c>
      <c r="AP90" s="646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D91" s="238"/>
      <c r="E91" s="357"/>
      <c r="F91" s="127"/>
      <c r="G91" s="141"/>
      <c r="H91" s="141"/>
      <c r="I91" s="141"/>
      <c r="J91" s="141"/>
      <c r="K91" s="121"/>
      <c r="L91" s="178" t="str">
        <f t="shared" si="21"/>
        <v/>
      </c>
      <c r="M91" s="179" t="str">
        <f t="shared" si="22"/>
        <v/>
      </c>
      <c r="N91" s="170">
        <f ca="1" t="shared" si="23"/>
        <v>40471.37188634259</v>
      </c>
      <c r="O91" s="171">
        <f ca="1" t="shared" si="24"/>
        <v>40471.37188634259</v>
      </c>
      <c r="P91" s="171">
        <f ca="1" t="shared" si="25"/>
        <v>40471.37188634259</v>
      </c>
      <c r="Q91" s="171">
        <f ca="1" t="shared" si="26"/>
        <v>40471.37188634259</v>
      </c>
      <c r="R91" s="171">
        <f ca="1" t="shared" si="27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46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82"/>
      <c r="C92" s="235"/>
      <c r="E92" s="357"/>
      <c r="F92" s="127"/>
      <c r="G92" s="141"/>
      <c r="H92" s="141"/>
      <c r="I92" s="141"/>
      <c r="J92" s="141"/>
      <c r="K92" s="121"/>
      <c r="L92" s="178" t="str">
        <f t="shared" si="21"/>
        <v/>
      </c>
      <c r="M92" s="179" t="str">
        <f t="shared" si="22"/>
        <v/>
      </c>
      <c r="N92" s="170">
        <f ca="1" t="shared" si="23"/>
        <v>40471.37188634259</v>
      </c>
      <c r="O92" s="171">
        <f ca="1" t="shared" si="24"/>
        <v>40471.37188634259</v>
      </c>
      <c r="P92" s="171">
        <f ca="1" t="shared" si="25"/>
        <v>40471.37188634259</v>
      </c>
      <c r="Q92" s="171">
        <f ca="1" t="shared" si="26"/>
        <v>40471.37188634259</v>
      </c>
      <c r="R92" s="171">
        <f ca="1" t="shared" si="27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46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>
      <c r="A93" s="168">
        <v>84</v>
      </c>
      <c r="B93" s="82"/>
      <c r="C93" s="362" t="s">
        <v>95</v>
      </c>
      <c r="E93" s="357"/>
      <c r="F93" s="127"/>
      <c r="G93" s="141"/>
      <c r="H93" s="141"/>
      <c r="I93" s="141"/>
      <c r="J93" s="141"/>
      <c r="K93" s="121"/>
      <c r="L93" s="178" t="str">
        <f t="shared" si="21"/>
        <v/>
      </c>
      <c r="M93" s="179" t="str">
        <f t="shared" si="22"/>
        <v/>
      </c>
      <c r="N93" s="170">
        <f ca="1" t="shared" si="23"/>
        <v>40471.37188634259</v>
      </c>
      <c r="O93" s="171">
        <f ca="1" t="shared" si="24"/>
        <v>40471.37188634259</v>
      </c>
      <c r="P93" s="171">
        <f ca="1" t="shared" si="25"/>
        <v>40471.37188634259</v>
      </c>
      <c r="Q93" s="171">
        <f ca="1" t="shared" si="26"/>
        <v>40471.37188634259</v>
      </c>
      <c r="R93" s="171">
        <f ca="1" t="shared" si="27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46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>
      <c r="A94" s="168">
        <v>85</v>
      </c>
      <c r="B94" s="82"/>
      <c r="C94" s="238"/>
      <c r="E94" s="359"/>
      <c r="F94" s="127"/>
      <c r="G94" s="141"/>
      <c r="H94" s="141"/>
      <c r="I94" s="141"/>
      <c r="J94" s="141"/>
      <c r="K94" s="121"/>
      <c r="L94" s="178" t="str">
        <f t="shared" si="21"/>
        <v/>
      </c>
      <c r="M94" s="179" t="str">
        <f t="shared" si="22"/>
        <v/>
      </c>
      <c r="N94" s="170">
        <f ca="1" t="shared" si="23"/>
        <v>40471.37188634259</v>
      </c>
      <c r="O94" s="171">
        <f ca="1" t="shared" si="24"/>
        <v>40471.37188634259</v>
      </c>
      <c r="P94" s="171">
        <f ca="1" t="shared" si="25"/>
        <v>40471.37188634259</v>
      </c>
      <c r="Q94" s="171">
        <f ca="1" t="shared" si="26"/>
        <v>40471.37188634259</v>
      </c>
      <c r="R94" s="171">
        <f ca="1" t="shared" si="27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47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>
      <c r="A95" s="168">
        <v>86</v>
      </c>
      <c r="B95" s="82"/>
      <c r="C95" s="802" t="s">
        <v>316</v>
      </c>
      <c r="D95" s="812"/>
      <c r="E95" s="357"/>
      <c r="F95" s="814">
        <v>100</v>
      </c>
      <c r="G95" s="141"/>
      <c r="H95" s="141"/>
      <c r="I95" s="141"/>
      <c r="J95" s="141"/>
      <c r="K95" s="121">
        <v>40407</v>
      </c>
      <c r="L95" s="178">
        <f t="shared" si="21"/>
        <v>40407</v>
      </c>
      <c r="M95" s="179">
        <f t="shared" si="22"/>
        <v>40547</v>
      </c>
      <c r="N95" s="170">
        <f ca="1" t="shared" si="23"/>
        <v>40407</v>
      </c>
      <c r="O95" s="171">
        <f ca="1" t="shared" si="24"/>
        <v>40471.37188634259</v>
      </c>
      <c r="P95" s="171">
        <f ca="1" t="shared" si="25"/>
        <v>40471.37188634259</v>
      </c>
      <c r="Q95" s="171">
        <f ca="1" t="shared" si="26"/>
        <v>40471.37188634259</v>
      </c>
      <c r="R95" s="171">
        <f ca="1" t="shared" si="27"/>
        <v>40471.37188634259</v>
      </c>
      <c r="S95" s="78"/>
      <c r="T95" s="88"/>
      <c r="U95" s="88"/>
      <c r="V95" s="88"/>
      <c r="W95" s="88"/>
      <c r="X95" s="89"/>
      <c r="Y95" s="160"/>
      <c r="Z95" s="833">
        <v>45</v>
      </c>
      <c r="AA95" s="160"/>
      <c r="AB95" s="160"/>
      <c r="AC95" s="160"/>
      <c r="AD95" s="160"/>
      <c r="AE95" s="833">
        <v>20.25</v>
      </c>
      <c r="AF95" s="160"/>
      <c r="AG95" s="160"/>
      <c r="AH95" s="160"/>
      <c r="AI95" s="160"/>
      <c r="AJ95" s="160"/>
      <c r="AK95" s="160"/>
      <c r="AL95" s="160"/>
      <c r="AM95" s="74"/>
      <c r="AN95" s="77"/>
      <c r="AO95" s="641">
        <f>(Z95*0.5+AE95*0.1)/(Z95+AE95)</f>
        <v>0.3758620689655172</v>
      </c>
      <c r="AP95" s="647" t="s">
        <v>289</v>
      </c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>
      <c r="A96" s="168">
        <v>87</v>
      </c>
      <c r="B96" s="82"/>
      <c r="C96" s="802"/>
      <c r="D96" s="820"/>
      <c r="E96" s="813"/>
      <c r="F96" s="814"/>
      <c r="G96" s="815"/>
      <c r="H96" s="815"/>
      <c r="I96" s="815"/>
      <c r="J96" s="815"/>
      <c r="K96" s="816"/>
      <c r="L96" s="178" t="str">
        <f t="shared" si="21"/>
        <v/>
      </c>
      <c r="M96" s="179" t="str">
        <f t="shared" si="22"/>
        <v/>
      </c>
      <c r="N96" s="170">
        <f ca="1" t="shared" si="23"/>
        <v>40471.37188634259</v>
      </c>
      <c r="O96" s="171">
        <f ca="1" t="shared" si="24"/>
        <v>40471.37188634259</v>
      </c>
      <c r="P96" s="171">
        <f ca="1" t="shared" si="25"/>
        <v>40471.37188634259</v>
      </c>
      <c r="Q96" s="171">
        <f ca="1" t="shared" si="26"/>
        <v>40471.37188634259</v>
      </c>
      <c r="R96" s="171">
        <f ca="1" t="shared" si="27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/>
      <c r="AP96" s="647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>
      <c r="A97" s="168">
        <v>88</v>
      </c>
      <c r="B97" s="82"/>
      <c r="C97" s="802" t="s">
        <v>307</v>
      </c>
      <c r="D97" s="821"/>
      <c r="E97" s="357" t="s">
        <v>107</v>
      </c>
      <c r="F97" s="127">
        <v>100</v>
      </c>
      <c r="G97" s="141"/>
      <c r="H97" s="141"/>
      <c r="I97" s="141"/>
      <c r="J97" s="141"/>
      <c r="K97" s="121">
        <v>40407</v>
      </c>
      <c r="L97" s="178">
        <f t="shared" si="21"/>
        <v>40407</v>
      </c>
      <c r="M97" s="363">
        <f t="shared" si="22"/>
        <v>40547</v>
      </c>
      <c r="N97" s="170">
        <f ca="1" t="shared" si="23"/>
        <v>40407</v>
      </c>
      <c r="O97" s="171">
        <f ca="1" t="shared" si="24"/>
        <v>40471.37188634259</v>
      </c>
      <c r="P97" s="171">
        <f ca="1" t="shared" si="25"/>
        <v>40471.37188634259</v>
      </c>
      <c r="Q97" s="171">
        <f ca="1" t="shared" si="26"/>
        <v>40471.37188634259</v>
      </c>
      <c r="R97" s="171">
        <f ca="1" t="shared" si="27"/>
        <v>40471.37188634259</v>
      </c>
      <c r="S97" s="78"/>
      <c r="T97" s="88"/>
      <c r="U97" s="88"/>
      <c r="V97" s="88"/>
      <c r="W97" s="88"/>
      <c r="X97" s="89"/>
      <c r="Y97" s="811">
        <v>180</v>
      </c>
      <c r="Z97" s="811"/>
      <c r="AA97" s="811"/>
      <c r="AB97" s="811"/>
      <c r="AC97" s="811"/>
      <c r="AD97" s="811"/>
      <c r="AE97" s="811"/>
      <c r="AF97" s="160"/>
      <c r="AG97" s="160"/>
      <c r="AH97" s="160"/>
      <c r="AI97" s="160"/>
      <c r="AJ97" s="160"/>
      <c r="AK97" s="160"/>
      <c r="AL97" s="160"/>
      <c r="AM97" s="74"/>
      <c r="AN97" s="77"/>
      <c r="AO97" s="657">
        <v>0.1</v>
      </c>
      <c r="AP97" s="646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>
      <c r="A98" s="168">
        <v>89</v>
      </c>
      <c r="B98" s="82"/>
      <c r="C98" s="802" t="s">
        <v>317</v>
      </c>
      <c r="D98" s="812"/>
      <c r="E98" s="357"/>
      <c r="F98" s="127">
        <v>35</v>
      </c>
      <c r="G98" s="141">
        <v>88</v>
      </c>
      <c r="H98" s="141"/>
      <c r="I98" s="141"/>
      <c r="J98" s="141"/>
      <c r="K98" s="121"/>
      <c r="L98" s="178">
        <f ca="1" t="shared" si="21"/>
        <v>40547</v>
      </c>
      <c r="M98" s="179">
        <f ca="1" t="shared" si="22"/>
        <v>40596</v>
      </c>
      <c r="N98" s="170">
        <f ca="1" t="shared" si="23"/>
        <v>40471.37188634259</v>
      </c>
      <c r="O98" s="171">
        <f ca="1" t="shared" si="24"/>
        <v>40547</v>
      </c>
      <c r="P98" s="171">
        <f ca="1" t="shared" si="25"/>
        <v>40471.37188634259</v>
      </c>
      <c r="Q98" s="171">
        <f ca="1" t="shared" si="26"/>
        <v>40471.37188634259</v>
      </c>
      <c r="R98" s="171">
        <f ca="1" t="shared" si="27"/>
        <v>40471.37188634259</v>
      </c>
      <c r="S98" s="78"/>
      <c r="T98" s="88"/>
      <c r="U98" s="88"/>
      <c r="V98" s="88"/>
      <c r="W98" s="88"/>
      <c r="X98" s="89"/>
      <c r="Y98" s="811"/>
      <c r="Z98" s="833">
        <v>88</v>
      </c>
      <c r="AA98" s="811"/>
      <c r="AB98" s="811"/>
      <c r="AC98" s="811"/>
      <c r="AD98" s="811"/>
      <c r="AE98" s="833">
        <v>8.25</v>
      </c>
      <c r="AF98" s="160"/>
      <c r="AG98" s="160"/>
      <c r="AH98" s="160"/>
      <c r="AI98" s="160"/>
      <c r="AJ98" s="160"/>
      <c r="AK98" s="160"/>
      <c r="AL98" s="160"/>
      <c r="AM98" s="74"/>
      <c r="AN98" s="77"/>
      <c r="AO98" s="641">
        <v>0.2</v>
      </c>
      <c r="AP98" s="646" t="s">
        <v>199</v>
      </c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>
      <c r="A99" s="168">
        <v>90</v>
      </c>
      <c r="B99" s="82"/>
      <c r="C99" s="802" t="s">
        <v>112</v>
      </c>
      <c r="D99" s="821"/>
      <c r="E99" s="357" t="s">
        <v>107</v>
      </c>
      <c r="F99" s="127">
        <v>10</v>
      </c>
      <c r="G99" s="141">
        <v>89</v>
      </c>
      <c r="H99" s="141"/>
      <c r="I99" s="141"/>
      <c r="J99" s="141"/>
      <c r="K99" s="121"/>
      <c r="L99" s="178">
        <f ca="1" t="shared" si="21"/>
        <v>40596</v>
      </c>
      <c r="M99" s="363">
        <f ca="1" t="shared" si="22"/>
        <v>40610</v>
      </c>
      <c r="N99" s="170">
        <f ca="1" t="shared" si="23"/>
        <v>40471.37188634259</v>
      </c>
      <c r="O99" s="171">
        <f ca="1" t="shared" si="24"/>
        <v>40596</v>
      </c>
      <c r="P99" s="171">
        <f ca="1" t="shared" si="25"/>
        <v>40471.37188634259</v>
      </c>
      <c r="Q99" s="171">
        <f ca="1" t="shared" si="26"/>
        <v>40471.37188634259</v>
      </c>
      <c r="R99" s="171">
        <f ca="1" t="shared" si="27"/>
        <v>40471.37188634259</v>
      </c>
      <c r="S99" s="78"/>
      <c r="T99" s="88"/>
      <c r="U99" s="88"/>
      <c r="V99" s="88"/>
      <c r="W99" s="88"/>
      <c r="X99" s="89"/>
      <c r="Y99" s="833">
        <v>15</v>
      </c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57">
        <v>0.25</v>
      </c>
      <c r="AP99" s="646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>
      <c r="A100" s="168">
        <v>91</v>
      </c>
      <c r="B100" s="82"/>
      <c r="C100" s="802" t="s">
        <v>125</v>
      </c>
      <c r="D100" s="820"/>
      <c r="E100" s="358"/>
      <c r="F100" s="127">
        <v>10</v>
      </c>
      <c r="G100" s="141">
        <v>90</v>
      </c>
      <c r="H100" s="141"/>
      <c r="I100" s="141"/>
      <c r="J100" s="141"/>
      <c r="K100" s="121"/>
      <c r="L100" s="178">
        <f ca="1" t="shared" si="21"/>
        <v>40610</v>
      </c>
      <c r="M100" s="179">
        <f ca="1" t="shared" si="22"/>
        <v>40624</v>
      </c>
      <c r="N100" s="170">
        <f ca="1" t="shared" si="23"/>
        <v>40471.37188634259</v>
      </c>
      <c r="O100" s="171">
        <f ca="1" t="shared" si="24"/>
        <v>40610</v>
      </c>
      <c r="P100" s="171">
        <f ca="1" t="shared" si="25"/>
        <v>40471.37188634259</v>
      </c>
      <c r="Q100" s="171">
        <f ca="1" t="shared" si="26"/>
        <v>40471.37188634259</v>
      </c>
      <c r="R100" s="171">
        <f ca="1" t="shared" si="27"/>
        <v>40471.37188634259</v>
      </c>
      <c r="S100" s="78"/>
      <c r="T100" s="88"/>
      <c r="U100" s="88"/>
      <c r="V100" s="88"/>
      <c r="W100" s="88"/>
      <c r="X100" s="89"/>
      <c r="Y100" s="160"/>
      <c r="Z100" s="833">
        <v>15</v>
      </c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>
        <v>0.5</v>
      </c>
      <c r="AP100" s="647" t="s">
        <v>289</v>
      </c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>
      <c r="A101" s="168">
        <v>92</v>
      </c>
      <c r="B101" s="82"/>
      <c r="C101" s="802" t="s">
        <v>126</v>
      </c>
      <c r="D101" s="820"/>
      <c r="E101" s="358"/>
      <c r="F101" s="127">
        <v>10</v>
      </c>
      <c r="G101" s="141">
        <v>91</v>
      </c>
      <c r="H101" s="141"/>
      <c r="I101" s="141"/>
      <c r="J101" s="141"/>
      <c r="K101" s="121"/>
      <c r="L101" s="178">
        <f ca="1" t="shared" si="21"/>
        <v>40624</v>
      </c>
      <c r="M101" s="179">
        <f ca="1" t="shared" si="22"/>
        <v>40638</v>
      </c>
      <c r="N101" s="170">
        <f ca="1" t="shared" si="23"/>
        <v>40471.37188634259</v>
      </c>
      <c r="O101" s="171">
        <f ca="1" t="shared" si="24"/>
        <v>40624</v>
      </c>
      <c r="P101" s="171">
        <f ca="1" t="shared" si="25"/>
        <v>40471.37188634259</v>
      </c>
      <c r="Q101" s="171">
        <f ca="1" t="shared" si="26"/>
        <v>40471.37188634259</v>
      </c>
      <c r="R101" s="171">
        <f ca="1" t="shared" si="27"/>
        <v>40471.37188634259</v>
      </c>
      <c r="S101" s="78"/>
      <c r="T101" s="88"/>
      <c r="U101" s="88"/>
      <c r="V101" s="88"/>
      <c r="W101" s="88"/>
      <c r="X101" s="89"/>
      <c r="Y101" s="160"/>
      <c r="Z101" s="833">
        <v>44</v>
      </c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>
        <v>0.5</v>
      </c>
      <c r="AP101" s="647" t="s">
        <v>289</v>
      </c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>
      <c r="A102" s="168">
        <v>93</v>
      </c>
      <c r="B102" s="82"/>
      <c r="C102" s="812" t="s">
        <v>305</v>
      </c>
      <c r="D102" s="820"/>
      <c r="E102" s="358"/>
      <c r="F102" s="127">
        <v>5</v>
      </c>
      <c r="G102" s="141">
        <v>92</v>
      </c>
      <c r="H102" s="141"/>
      <c r="I102" s="141"/>
      <c r="J102" s="141"/>
      <c r="K102" s="121"/>
      <c r="L102" s="178">
        <f ca="1" t="shared" si="21"/>
        <v>40638</v>
      </c>
      <c r="M102" s="179">
        <f ca="1" t="shared" si="22"/>
        <v>40645</v>
      </c>
      <c r="N102" s="170">
        <f ca="1" t="shared" si="23"/>
        <v>40471.37188634259</v>
      </c>
      <c r="O102" s="171">
        <f ca="1" t="shared" si="24"/>
        <v>40638</v>
      </c>
      <c r="P102" s="171">
        <f ca="1" t="shared" si="25"/>
        <v>40471.37188634259</v>
      </c>
      <c r="Q102" s="171">
        <f ca="1" t="shared" si="26"/>
        <v>40471.37188634259</v>
      </c>
      <c r="R102" s="171">
        <f ca="1" t="shared" si="27"/>
        <v>40471.37188634259</v>
      </c>
      <c r="S102" s="78"/>
      <c r="T102" s="88"/>
      <c r="U102" s="88"/>
      <c r="V102" s="88"/>
      <c r="W102" s="88"/>
      <c r="X102" s="89"/>
      <c r="Y102" s="160"/>
      <c r="Z102" s="833">
        <v>22</v>
      </c>
      <c r="AA102" s="160"/>
      <c r="AB102" s="160"/>
      <c r="AC102" s="160"/>
      <c r="AD102" s="160"/>
      <c r="AE102" s="833">
        <v>29.700000000000003</v>
      </c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>
        <f>(Z102*0.5+AE102*0.1)/(Z102+AE102)</f>
        <v>0.2702127659574468</v>
      </c>
      <c r="AP102" s="647" t="s">
        <v>289</v>
      </c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>
      <c r="A103" s="168">
        <v>94</v>
      </c>
      <c r="B103" s="84"/>
      <c r="C103" s="752" t="s">
        <v>304</v>
      </c>
      <c r="E103" s="358"/>
      <c r="F103" s="127">
        <v>0</v>
      </c>
      <c r="G103" s="141">
        <v>93</v>
      </c>
      <c r="H103" s="141"/>
      <c r="I103" s="141"/>
      <c r="J103" s="141"/>
      <c r="K103" s="121"/>
      <c r="L103" s="178">
        <f ca="1" t="shared" si="21"/>
        <v>40645</v>
      </c>
      <c r="M103" s="363">
        <f ca="1" t="shared" si="22"/>
        <v>40645</v>
      </c>
      <c r="N103" s="170">
        <f ca="1" t="shared" si="23"/>
        <v>40471.37188634259</v>
      </c>
      <c r="O103" s="171">
        <f ca="1" t="shared" si="24"/>
        <v>40645</v>
      </c>
      <c r="P103" s="171">
        <f ca="1" t="shared" si="25"/>
        <v>40471.37188634259</v>
      </c>
      <c r="Q103" s="171">
        <f ca="1" t="shared" si="26"/>
        <v>40471.37188634259</v>
      </c>
      <c r="R103" s="171">
        <f ca="1" t="shared" si="27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57">
        <v>0.1</v>
      </c>
      <c r="AP103" s="646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>
      <c r="A104" s="168">
        <v>95</v>
      </c>
      <c r="B104" s="84"/>
      <c r="C104" s="238"/>
      <c r="E104" s="358"/>
      <c r="F104" s="127"/>
      <c r="G104" s="141"/>
      <c r="H104" s="141"/>
      <c r="I104" s="141"/>
      <c r="J104" s="141"/>
      <c r="K104" s="121"/>
      <c r="L104" s="178" t="str">
        <f t="shared" si="21"/>
        <v/>
      </c>
      <c r="M104" s="179" t="str">
        <f t="shared" si="22"/>
        <v/>
      </c>
      <c r="N104" s="170">
        <f ca="1" t="shared" si="23"/>
        <v>40471.37188634259</v>
      </c>
      <c r="O104" s="171">
        <f ca="1" t="shared" si="24"/>
        <v>40471.37188634259</v>
      </c>
      <c r="P104" s="171">
        <f ca="1" t="shared" si="25"/>
        <v>40471.37188634259</v>
      </c>
      <c r="Q104" s="171">
        <f ca="1" t="shared" si="26"/>
        <v>40471.37188634259</v>
      </c>
      <c r="R104" s="171">
        <f ca="1" t="shared" si="27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46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>
      <c r="A105" s="168">
        <v>96</v>
      </c>
      <c r="B105" s="84"/>
      <c r="C105" s="238" t="s">
        <v>90</v>
      </c>
      <c r="E105" s="358"/>
      <c r="F105" s="127">
        <v>0</v>
      </c>
      <c r="G105" s="141"/>
      <c r="H105" s="141"/>
      <c r="I105" s="141"/>
      <c r="J105" s="141"/>
      <c r="K105" s="121">
        <v>40297</v>
      </c>
      <c r="L105" s="178">
        <f t="shared" si="21"/>
        <v>40297</v>
      </c>
      <c r="M105" s="179">
        <f t="shared" si="22"/>
        <v>40297</v>
      </c>
      <c r="N105" s="170">
        <f ca="1" t="shared" si="23"/>
        <v>40297</v>
      </c>
      <c r="O105" s="171">
        <f ca="1" t="shared" si="24"/>
        <v>40471.37188634259</v>
      </c>
      <c r="P105" s="171">
        <f ca="1" t="shared" si="25"/>
        <v>40471.37188634259</v>
      </c>
      <c r="Q105" s="171">
        <f ca="1" t="shared" si="26"/>
        <v>40471.37188634259</v>
      </c>
      <c r="R105" s="171">
        <f ca="1" t="shared" si="27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57">
        <f>'1220  Misc C&amp;S'!AO87</f>
        <v>0</v>
      </c>
      <c r="AP105" s="647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>
      <c r="A106" s="168">
        <v>97</v>
      </c>
      <c r="B106" s="84"/>
      <c r="C106" s="235"/>
      <c r="E106" s="358"/>
      <c r="F106" s="127"/>
      <c r="G106" s="141"/>
      <c r="H106" s="141"/>
      <c r="I106" s="141"/>
      <c r="J106" s="141"/>
      <c r="K106" s="121"/>
      <c r="L106" s="178" t="str">
        <f t="shared" si="21"/>
        <v/>
      </c>
      <c r="M106" s="179" t="str">
        <f aca="true" t="shared" si="28" ref="M106:M137">IF(F106="","",+L106+(F106*7/5))</f>
        <v/>
      </c>
      <c r="N106" s="170">
        <f aca="true" t="shared" si="29" ref="N106:N137">IF(K106="",NOW(),K106)</f>
        <v>40471.37188634259</v>
      </c>
      <c r="O106" s="171">
        <f aca="true" t="shared" si="30" ref="O106:O137">IF(G106="",NOW(),VLOOKUP(G106,$A$10:$M$152,13))</f>
        <v>40471.37188634259</v>
      </c>
      <c r="P106" s="171">
        <f aca="true" t="shared" si="31" ref="P106:P137">IF(H106="",NOW(),VLOOKUP(H106,$A$10:$M$152,13))</f>
        <v>40471.37188634259</v>
      </c>
      <c r="Q106" s="171">
        <f aca="true" t="shared" si="32" ref="Q106:Q137">IF(I106="",NOW(),VLOOKUP(I106,$A$10:$M$152,13))</f>
        <v>40471.37188634259</v>
      </c>
      <c r="R106" s="171">
        <f aca="true" t="shared" si="33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46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>
      <c r="A107" s="168">
        <v>98</v>
      </c>
      <c r="B107" s="297"/>
      <c r="C107" s="728" t="s">
        <v>124</v>
      </c>
      <c r="D107" s="316"/>
      <c r="E107" s="729"/>
      <c r="F107" s="299"/>
      <c r="G107" s="300"/>
      <c r="H107" s="300"/>
      <c r="I107" s="300"/>
      <c r="J107" s="300"/>
      <c r="K107" s="301"/>
      <c r="L107" s="178" t="str">
        <f aca="true" t="shared" si="34" ref="L107:L138">IF(F107="","",IF(K107="",MAX(N107:R107),K107))</f>
        <v/>
      </c>
      <c r="M107" s="179" t="str">
        <f t="shared" si="28"/>
        <v/>
      </c>
      <c r="N107" s="170">
        <f ca="1" t="shared" si="29"/>
        <v>40471.37188634259</v>
      </c>
      <c r="O107" s="171">
        <f ca="1" t="shared" si="30"/>
        <v>40471.37188634259</v>
      </c>
      <c r="P107" s="171">
        <f ca="1" t="shared" si="31"/>
        <v>40471.37188634259</v>
      </c>
      <c r="Q107" s="171">
        <f ca="1" t="shared" si="32"/>
        <v>40471.37188634259</v>
      </c>
      <c r="R107" s="171">
        <f ca="1" t="shared" si="33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46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>
      <c r="A108" s="168">
        <v>99</v>
      </c>
      <c r="B108" s="312"/>
      <c r="C108" s="316"/>
      <c r="D108" s="297"/>
      <c r="E108" s="729"/>
      <c r="F108" s="299"/>
      <c r="G108" s="300"/>
      <c r="H108" s="300"/>
      <c r="I108" s="300"/>
      <c r="J108" s="300"/>
      <c r="K108" s="301"/>
      <c r="L108" s="178" t="str">
        <f t="shared" si="34"/>
        <v/>
      </c>
      <c r="M108" s="179" t="str">
        <f t="shared" si="28"/>
        <v/>
      </c>
      <c r="N108" s="170">
        <f ca="1" t="shared" si="29"/>
        <v>40471.37188634259</v>
      </c>
      <c r="O108" s="171">
        <f ca="1" t="shared" si="30"/>
        <v>40471.37188634259</v>
      </c>
      <c r="P108" s="171">
        <f ca="1" t="shared" si="31"/>
        <v>40471.37188634259</v>
      </c>
      <c r="Q108" s="171">
        <f ca="1" t="shared" si="32"/>
        <v>40471.37188634259</v>
      </c>
      <c r="R108" s="171">
        <f ca="1" t="shared" si="33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46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>
      <c r="A109" s="168">
        <v>100</v>
      </c>
      <c r="B109" s="322"/>
      <c r="C109" s="316" t="s">
        <v>92</v>
      </c>
      <c r="D109" s="316"/>
      <c r="E109" s="729"/>
      <c r="F109" s="299">
        <v>10</v>
      </c>
      <c r="G109" s="300"/>
      <c r="H109" s="300"/>
      <c r="I109" s="300"/>
      <c r="J109" s="300"/>
      <c r="K109" s="301">
        <v>40664</v>
      </c>
      <c r="L109" s="178">
        <f t="shared" si="34"/>
        <v>40664</v>
      </c>
      <c r="M109" s="179">
        <f t="shared" si="28"/>
        <v>40678</v>
      </c>
      <c r="N109" s="170">
        <f ca="1" t="shared" si="29"/>
        <v>40664</v>
      </c>
      <c r="O109" s="171">
        <f ca="1" t="shared" si="30"/>
        <v>40471.37188634259</v>
      </c>
      <c r="P109" s="171">
        <f ca="1" t="shared" si="31"/>
        <v>40471.37188634259</v>
      </c>
      <c r="Q109" s="171">
        <f ca="1" t="shared" si="32"/>
        <v>40471.37188634259</v>
      </c>
      <c r="R109" s="171">
        <f ca="1" t="shared" si="33"/>
        <v>40471.37188634259</v>
      </c>
      <c r="S109" s="78"/>
      <c r="T109" s="88"/>
      <c r="U109" s="88"/>
      <c r="V109" s="88"/>
      <c r="W109" s="88"/>
      <c r="X109" s="89"/>
      <c r="Y109" s="307"/>
      <c r="Z109" s="307"/>
      <c r="AA109" s="307"/>
      <c r="AB109" s="307"/>
      <c r="AC109" s="307"/>
      <c r="AD109" s="307"/>
      <c r="AE109" s="307">
        <v>40</v>
      </c>
      <c r="AF109" s="307"/>
      <c r="AG109" s="307"/>
      <c r="AH109" s="307"/>
      <c r="AI109" s="307"/>
      <c r="AJ109" s="307"/>
      <c r="AK109" s="307"/>
      <c r="AL109" s="307"/>
      <c r="AM109" s="74"/>
      <c r="AN109" s="77"/>
      <c r="AO109" s="641">
        <v>0.33</v>
      </c>
      <c r="AP109" s="647" t="s">
        <v>290</v>
      </c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>
      <c r="A110" s="168">
        <v>101</v>
      </c>
      <c r="B110" s="297"/>
      <c r="C110" s="324" t="s">
        <v>93</v>
      </c>
      <c r="D110" s="324"/>
      <c r="E110" s="729"/>
      <c r="F110" s="299">
        <v>0</v>
      </c>
      <c r="G110" s="300">
        <v>100</v>
      </c>
      <c r="H110" s="300"/>
      <c r="I110" s="300"/>
      <c r="J110" s="300"/>
      <c r="K110" s="301"/>
      <c r="L110" s="178">
        <f ca="1" t="shared" si="34"/>
        <v>40678</v>
      </c>
      <c r="M110" s="363">
        <f ca="1" t="shared" si="28"/>
        <v>40678</v>
      </c>
      <c r="N110" s="170">
        <f ca="1" t="shared" si="29"/>
        <v>40471.37188634259</v>
      </c>
      <c r="O110" s="171">
        <f ca="1" t="shared" si="30"/>
        <v>40678</v>
      </c>
      <c r="P110" s="171">
        <f ca="1" t="shared" si="31"/>
        <v>40471.37188634259</v>
      </c>
      <c r="Q110" s="171">
        <f ca="1" t="shared" si="32"/>
        <v>40471.37188634259</v>
      </c>
      <c r="R110" s="171">
        <f ca="1" t="shared" si="33"/>
        <v>40471.37188634259</v>
      </c>
      <c r="S110" s="78"/>
      <c r="T110" s="88"/>
      <c r="U110" s="88"/>
      <c r="V110" s="88"/>
      <c r="W110" s="88"/>
      <c r="X110" s="89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7"/>
      <c r="AM110" s="74"/>
      <c r="AN110" s="77"/>
      <c r="AO110" s="657">
        <v>0.1</v>
      </c>
      <c r="AP110" s="646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>
      <c r="A111" s="168">
        <v>102</v>
      </c>
      <c r="B111" s="297"/>
      <c r="C111" s="316"/>
      <c r="D111" s="316" t="s">
        <v>113</v>
      </c>
      <c r="E111" s="729" t="s">
        <v>52</v>
      </c>
      <c r="F111" s="299">
        <v>22</v>
      </c>
      <c r="G111" s="300">
        <v>101</v>
      </c>
      <c r="H111" s="300"/>
      <c r="I111" s="300"/>
      <c r="J111" s="300"/>
      <c r="K111" s="301"/>
      <c r="L111" s="178">
        <f ca="1" t="shared" si="34"/>
        <v>40678</v>
      </c>
      <c r="M111" s="179">
        <f ca="1" t="shared" si="28"/>
        <v>40708.8</v>
      </c>
      <c r="N111" s="170">
        <f ca="1" t="shared" si="29"/>
        <v>40471.37188634259</v>
      </c>
      <c r="O111" s="171">
        <f ca="1" t="shared" si="30"/>
        <v>40678</v>
      </c>
      <c r="P111" s="171">
        <f ca="1" t="shared" si="31"/>
        <v>40471.37188634259</v>
      </c>
      <c r="Q111" s="171">
        <f ca="1" t="shared" si="32"/>
        <v>40471.37188634259</v>
      </c>
      <c r="R111" s="171">
        <f ca="1" t="shared" si="33"/>
        <v>40471.37188634259</v>
      </c>
      <c r="S111" s="78"/>
      <c r="T111" s="88"/>
      <c r="U111" s="88"/>
      <c r="V111" s="88"/>
      <c r="W111" s="88"/>
      <c r="X111" s="89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74"/>
      <c r="AN111" s="77"/>
      <c r="AO111" s="641">
        <v>0.1</v>
      </c>
      <c r="AP111" s="646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>
      <c r="A112" s="168">
        <v>103</v>
      </c>
      <c r="B112" s="297"/>
      <c r="C112" s="316"/>
      <c r="D112" s="324" t="s">
        <v>114</v>
      </c>
      <c r="E112" s="729"/>
      <c r="F112" s="299">
        <v>0</v>
      </c>
      <c r="G112" s="300">
        <v>102</v>
      </c>
      <c r="H112" s="300"/>
      <c r="I112" s="300"/>
      <c r="J112" s="300"/>
      <c r="K112" s="301"/>
      <c r="L112" s="178">
        <f ca="1" t="shared" si="34"/>
        <v>40708.8</v>
      </c>
      <c r="M112" s="363">
        <f ca="1" t="shared" si="28"/>
        <v>40708.8</v>
      </c>
      <c r="N112" s="170">
        <f ca="1" t="shared" si="29"/>
        <v>40471.37188634259</v>
      </c>
      <c r="O112" s="171">
        <f ca="1" t="shared" si="30"/>
        <v>40708.8</v>
      </c>
      <c r="P112" s="171">
        <f ca="1" t="shared" si="31"/>
        <v>40471.37188634259</v>
      </c>
      <c r="Q112" s="171">
        <f ca="1" t="shared" si="32"/>
        <v>40471.37188634259</v>
      </c>
      <c r="R112" s="171">
        <f ca="1" t="shared" si="33"/>
        <v>40471.37188634259</v>
      </c>
      <c r="S112" s="78"/>
      <c r="T112" s="88"/>
      <c r="U112" s="88"/>
      <c r="V112" s="88"/>
      <c r="W112" s="88"/>
      <c r="X112" s="89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/>
      <c r="AM112" s="74"/>
      <c r="AN112" s="77"/>
      <c r="AO112" s="657">
        <v>0.1</v>
      </c>
      <c r="AP112" s="646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>
      <c r="A113" s="168">
        <v>104</v>
      </c>
      <c r="B113" s="315"/>
      <c r="C113" s="316"/>
      <c r="D113" s="316" t="s">
        <v>115</v>
      </c>
      <c r="E113" s="729" t="s">
        <v>52</v>
      </c>
      <c r="F113" s="299">
        <v>43</v>
      </c>
      <c r="G113" s="300">
        <v>103</v>
      </c>
      <c r="H113" s="300"/>
      <c r="I113" s="300"/>
      <c r="J113" s="300"/>
      <c r="K113" s="301"/>
      <c r="L113" s="178">
        <f ca="1" t="shared" si="34"/>
        <v>40708.8</v>
      </c>
      <c r="M113" s="179">
        <f ca="1" t="shared" si="28"/>
        <v>40769</v>
      </c>
      <c r="N113" s="170">
        <f ca="1" t="shared" si="29"/>
        <v>40471.37188634259</v>
      </c>
      <c r="O113" s="171">
        <f ca="1" t="shared" si="30"/>
        <v>40708.8</v>
      </c>
      <c r="P113" s="171">
        <f ca="1" t="shared" si="31"/>
        <v>40471.37188634259</v>
      </c>
      <c r="Q113" s="171">
        <f ca="1" t="shared" si="32"/>
        <v>40471.37188634259</v>
      </c>
      <c r="R113" s="171">
        <f ca="1" t="shared" si="33"/>
        <v>40471.37188634259</v>
      </c>
      <c r="S113" s="78"/>
      <c r="T113" s="88"/>
      <c r="U113" s="88"/>
      <c r="V113" s="88"/>
      <c r="W113" s="88"/>
      <c r="X113" s="89"/>
      <c r="Y113" s="307"/>
      <c r="Z113" s="307"/>
      <c r="AA113" s="307"/>
      <c r="AB113" s="307"/>
      <c r="AC113" s="307"/>
      <c r="AD113" s="307"/>
      <c r="AE113" s="307">
        <v>8</v>
      </c>
      <c r="AF113" s="307"/>
      <c r="AG113" s="307"/>
      <c r="AH113" s="307"/>
      <c r="AI113" s="307"/>
      <c r="AJ113" s="307"/>
      <c r="AK113" s="307"/>
      <c r="AL113" s="307"/>
      <c r="AM113" s="74"/>
      <c r="AN113" s="79"/>
      <c r="AO113" s="641">
        <v>0.1</v>
      </c>
      <c r="AP113" s="647" t="s">
        <v>290</v>
      </c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>
      <c r="A114" s="168">
        <v>105</v>
      </c>
      <c r="B114" s="315"/>
      <c r="C114" s="316"/>
      <c r="D114" s="316" t="s">
        <v>116</v>
      </c>
      <c r="E114" s="729"/>
      <c r="F114" s="299">
        <v>43</v>
      </c>
      <c r="G114" s="300">
        <v>103</v>
      </c>
      <c r="H114" s="300"/>
      <c r="I114" s="300"/>
      <c r="J114" s="300"/>
      <c r="K114" s="301"/>
      <c r="L114" s="178">
        <f ca="1" t="shared" si="34"/>
        <v>40708.8</v>
      </c>
      <c r="M114" s="179">
        <f ca="1" t="shared" si="28"/>
        <v>40769</v>
      </c>
      <c r="N114" s="170">
        <f ca="1" t="shared" si="29"/>
        <v>40471.37188634259</v>
      </c>
      <c r="O114" s="171">
        <f ca="1" t="shared" si="30"/>
        <v>40708.8</v>
      </c>
      <c r="P114" s="171">
        <f ca="1" t="shared" si="31"/>
        <v>40471.37188634259</v>
      </c>
      <c r="Q114" s="171">
        <f ca="1" t="shared" si="32"/>
        <v>40471.37188634259</v>
      </c>
      <c r="R114" s="171">
        <f ca="1" t="shared" si="33"/>
        <v>40471.37188634259</v>
      </c>
      <c r="S114" s="78"/>
      <c r="T114" s="88"/>
      <c r="U114" s="88"/>
      <c r="V114" s="88"/>
      <c r="W114" s="88"/>
      <c r="X114" s="89"/>
      <c r="Y114" s="307"/>
      <c r="Z114" s="307"/>
      <c r="AA114" s="307"/>
      <c r="AB114" s="307"/>
      <c r="AC114" s="307"/>
      <c r="AD114" s="307"/>
      <c r="AE114" s="307">
        <v>8</v>
      </c>
      <c r="AF114" s="307"/>
      <c r="AG114" s="307"/>
      <c r="AH114" s="307"/>
      <c r="AI114" s="307"/>
      <c r="AJ114" s="307"/>
      <c r="AK114" s="307"/>
      <c r="AL114" s="307"/>
      <c r="AM114" s="74"/>
      <c r="AN114" s="79"/>
      <c r="AO114" s="641">
        <v>0.1</v>
      </c>
      <c r="AP114" s="647" t="s">
        <v>290</v>
      </c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>
      <c r="A115" s="168">
        <v>106</v>
      </c>
      <c r="B115" s="315"/>
      <c r="C115" s="316"/>
      <c r="D115" s="324" t="s">
        <v>121</v>
      </c>
      <c r="E115" s="729"/>
      <c r="F115" s="299">
        <v>0</v>
      </c>
      <c r="G115" s="300">
        <v>105</v>
      </c>
      <c r="H115" s="300"/>
      <c r="I115" s="300"/>
      <c r="J115" s="300"/>
      <c r="K115" s="301"/>
      <c r="L115" s="178">
        <f ca="1" t="shared" si="34"/>
        <v>40769</v>
      </c>
      <c r="M115" s="363">
        <f ca="1" t="shared" si="28"/>
        <v>40769</v>
      </c>
      <c r="N115" s="170">
        <f ca="1" t="shared" si="29"/>
        <v>40471.37188634259</v>
      </c>
      <c r="O115" s="171">
        <f ca="1" t="shared" si="30"/>
        <v>40769</v>
      </c>
      <c r="P115" s="171">
        <f ca="1" t="shared" si="31"/>
        <v>40471.37188634259</v>
      </c>
      <c r="Q115" s="171">
        <f ca="1" t="shared" si="32"/>
        <v>40471.37188634259</v>
      </c>
      <c r="R115" s="171">
        <f ca="1" t="shared" si="33"/>
        <v>40471.37188634259</v>
      </c>
      <c r="S115" s="78"/>
      <c r="T115" s="88"/>
      <c r="U115" s="88"/>
      <c r="V115" s="88"/>
      <c r="W115" s="88"/>
      <c r="X115" s="89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74"/>
      <c r="AN115" s="79"/>
      <c r="AO115" s="657">
        <v>0.1</v>
      </c>
      <c r="AP115" s="637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>
      <c r="A116" s="168">
        <v>107</v>
      </c>
      <c r="B116" s="315"/>
      <c r="C116" s="316"/>
      <c r="D116" s="316" t="s">
        <v>117</v>
      </c>
      <c r="E116" s="729"/>
      <c r="F116" s="299">
        <v>102</v>
      </c>
      <c r="G116" s="300">
        <v>106</v>
      </c>
      <c r="H116" s="300"/>
      <c r="I116" s="300"/>
      <c r="J116" s="300"/>
      <c r="K116" s="301"/>
      <c r="L116" s="178">
        <f ca="1" t="shared" si="34"/>
        <v>40769</v>
      </c>
      <c r="M116" s="179">
        <f ca="1" t="shared" si="28"/>
        <v>40911.8</v>
      </c>
      <c r="N116" s="170">
        <f ca="1" t="shared" si="29"/>
        <v>40471.37188634259</v>
      </c>
      <c r="O116" s="171">
        <f ca="1" t="shared" si="30"/>
        <v>40769</v>
      </c>
      <c r="P116" s="171">
        <f ca="1" t="shared" si="31"/>
        <v>40471.37188634259</v>
      </c>
      <c r="Q116" s="171">
        <f ca="1" t="shared" si="32"/>
        <v>40471.37188634259</v>
      </c>
      <c r="R116" s="171">
        <f ca="1" t="shared" si="33"/>
        <v>40471.37188634259</v>
      </c>
      <c r="S116" s="78"/>
      <c r="T116" s="88"/>
      <c r="U116" s="88"/>
      <c r="V116" s="88"/>
      <c r="W116" s="88"/>
      <c r="X116" s="89"/>
      <c r="Y116" s="307"/>
      <c r="Z116" s="307"/>
      <c r="AA116" s="307"/>
      <c r="AB116" s="307"/>
      <c r="AC116" s="307"/>
      <c r="AD116" s="307"/>
      <c r="AE116" s="307">
        <v>10</v>
      </c>
      <c r="AF116" s="307"/>
      <c r="AG116" s="307"/>
      <c r="AH116" s="307"/>
      <c r="AI116" s="307"/>
      <c r="AJ116" s="307"/>
      <c r="AK116" s="307"/>
      <c r="AL116" s="307"/>
      <c r="AM116" s="74"/>
      <c r="AN116" s="79"/>
      <c r="AO116" s="641">
        <v>0.1</v>
      </c>
      <c r="AP116" s="647" t="s">
        <v>290</v>
      </c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>
      <c r="A117" s="168">
        <v>108</v>
      </c>
      <c r="B117" s="315"/>
      <c r="C117" s="316"/>
      <c r="D117" s="324" t="s">
        <v>118</v>
      </c>
      <c r="E117" s="729"/>
      <c r="F117" s="299">
        <v>5</v>
      </c>
      <c r="G117" s="300">
        <v>107</v>
      </c>
      <c r="H117" s="300"/>
      <c r="I117" s="300"/>
      <c r="J117" s="300"/>
      <c r="K117" s="301"/>
      <c r="L117" s="178">
        <f ca="1" t="shared" si="34"/>
        <v>40911.8</v>
      </c>
      <c r="M117" s="363">
        <f ca="1" t="shared" si="28"/>
        <v>40918.8</v>
      </c>
      <c r="N117" s="170">
        <f ca="1" t="shared" si="29"/>
        <v>40471.37188634259</v>
      </c>
      <c r="O117" s="171">
        <f ca="1" t="shared" si="30"/>
        <v>40911.8</v>
      </c>
      <c r="P117" s="171">
        <f ca="1" t="shared" si="31"/>
        <v>40471.37188634259</v>
      </c>
      <c r="Q117" s="171">
        <f ca="1" t="shared" si="32"/>
        <v>40471.37188634259</v>
      </c>
      <c r="R117" s="171">
        <f ca="1" t="shared" si="33"/>
        <v>40471.37188634259</v>
      </c>
      <c r="S117" s="78"/>
      <c r="T117" s="88"/>
      <c r="U117" s="88"/>
      <c r="V117" s="88"/>
      <c r="W117" s="88"/>
      <c r="X117" s="89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74"/>
      <c r="AN117" s="79"/>
      <c r="AO117" s="657">
        <v>0.1</v>
      </c>
      <c r="AP117" s="647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>
      <c r="A118" s="168">
        <v>109</v>
      </c>
      <c r="B118" s="315"/>
      <c r="C118" s="327" t="s">
        <v>99</v>
      </c>
      <c r="D118" s="316"/>
      <c r="E118" s="729"/>
      <c r="F118" s="299">
        <v>10</v>
      </c>
      <c r="G118" s="300">
        <v>108</v>
      </c>
      <c r="H118" s="300"/>
      <c r="I118" s="300"/>
      <c r="J118" s="300"/>
      <c r="K118" s="301"/>
      <c r="L118" s="178">
        <f ca="1" t="shared" si="34"/>
        <v>40918.8</v>
      </c>
      <c r="M118" s="179">
        <f ca="1" t="shared" si="28"/>
        <v>40932.8</v>
      </c>
      <c r="N118" s="170">
        <f ca="1" t="shared" si="29"/>
        <v>40471.37188634259</v>
      </c>
      <c r="O118" s="171">
        <f ca="1" t="shared" si="30"/>
        <v>40918.8</v>
      </c>
      <c r="P118" s="171">
        <f ca="1" t="shared" si="31"/>
        <v>40471.37188634259</v>
      </c>
      <c r="Q118" s="171">
        <f ca="1" t="shared" si="32"/>
        <v>40471.37188634259</v>
      </c>
      <c r="R118" s="171">
        <f ca="1" t="shared" si="33"/>
        <v>40471.37188634259</v>
      </c>
      <c r="S118" s="78"/>
      <c r="T118" s="88"/>
      <c r="U118" s="88"/>
      <c r="V118" s="88"/>
      <c r="W118" s="88"/>
      <c r="X118" s="89"/>
      <c r="Y118" s="307"/>
      <c r="Z118" s="307"/>
      <c r="AA118" s="307"/>
      <c r="AB118" s="307"/>
      <c r="AC118" s="307"/>
      <c r="AD118" s="307"/>
      <c r="AE118" s="307">
        <v>12</v>
      </c>
      <c r="AF118" s="307">
        <v>48</v>
      </c>
      <c r="AG118" s="307"/>
      <c r="AH118" s="307"/>
      <c r="AI118" s="307"/>
      <c r="AJ118" s="307"/>
      <c r="AK118" s="307"/>
      <c r="AL118" s="307"/>
      <c r="AM118" s="74"/>
      <c r="AN118" s="81"/>
      <c r="AO118" s="641">
        <f>(AF118*0.5+AE118*0.1)/(AF118+AE118)</f>
        <v>0.42</v>
      </c>
      <c r="AP118" s="647" t="s">
        <v>290</v>
      </c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>
      <c r="A119" s="168">
        <v>110</v>
      </c>
      <c r="B119" s="315"/>
      <c r="C119" s="316" t="s">
        <v>119</v>
      </c>
      <c r="D119" s="297"/>
      <c r="E119" s="729"/>
      <c r="F119" s="299">
        <v>5</v>
      </c>
      <c r="G119" s="300">
        <v>109</v>
      </c>
      <c r="H119" s="300"/>
      <c r="I119" s="300"/>
      <c r="J119" s="300"/>
      <c r="K119" s="301"/>
      <c r="L119" s="178">
        <f ca="1" t="shared" si="34"/>
        <v>40932.8</v>
      </c>
      <c r="M119" s="179">
        <f ca="1" t="shared" si="28"/>
        <v>40939.8</v>
      </c>
      <c r="N119" s="170">
        <f ca="1" t="shared" si="29"/>
        <v>40471.37188634259</v>
      </c>
      <c r="O119" s="171">
        <f ca="1" t="shared" si="30"/>
        <v>40932.8</v>
      </c>
      <c r="P119" s="171">
        <f ca="1" t="shared" si="31"/>
        <v>40471.37188634259</v>
      </c>
      <c r="Q119" s="171">
        <f ca="1" t="shared" si="32"/>
        <v>40471.37188634259</v>
      </c>
      <c r="R119" s="171">
        <f ca="1" t="shared" si="33"/>
        <v>40471.37188634259</v>
      </c>
      <c r="S119" s="78"/>
      <c r="T119" s="88"/>
      <c r="U119" s="88"/>
      <c r="V119" s="88"/>
      <c r="W119" s="88"/>
      <c r="X119" s="89"/>
      <c r="Y119" s="307"/>
      <c r="Z119" s="307"/>
      <c r="AA119" s="307"/>
      <c r="AB119" s="307"/>
      <c r="AC119" s="307"/>
      <c r="AD119" s="307"/>
      <c r="AE119" s="307">
        <v>2</v>
      </c>
      <c r="AF119" s="307"/>
      <c r="AG119" s="307"/>
      <c r="AH119" s="307"/>
      <c r="AI119" s="307"/>
      <c r="AJ119" s="307"/>
      <c r="AK119" s="307"/>
      <c r="AL119" s="307"/>
      <c r="AM119" s="74"/>
      <c r="AN119" s="77"/>
      <c r="AO119" s="641">
        <v>0.1</v>
      </c>
      <c r="AP119" s="647" t="s">
        <v>290</v>
      </c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>
      <c r="A120" s="168">
        <v>111</v>
      </c>
      <c r="B120" s="315"/>
      <c r="C120" s="235" t="s">
        <v>122</v>
      </c>
      <c r="D120" s="235"/>
      <c r="E120" s="729"/>
      <c r="F120" s="299">
        <v>10</v>
      </c>
      <c r="G120" s="300">
        <v>110</v>
      </c>
      <c r="H120" s="300"/>
      <c r="I120" s="300"/>
      <c r="J120" s="300"/>
      <c r="K120" s="301"/>
      <c r="L120" s="178">
        <f ca="1" t="shared" si="34"/>
        <v>40939.8</v>
      </c>
      <c r="M120" s="179">
        <f ca="1" t="shared" si="28"/>
        <v>40953.8</v>
      </c>
      <c r="N120" s="170">
        <f ca="1" t="shared" si="29"/>
        <v>40471.37188634259</v>
      </c>
      <c r="O120" s="171">
        <f ca="1" t="shared" si="30"/>
        <v>40939.8</v>
      </c>
      <c r="P120" s="171">
        <f ca="1" t="shared" si="31"/>
        <v>40471.37188634259</v>
      </c>
      <c r="Q120" s="171">
        <f ca="1" t="shared" si="32"/>
        <v>40471.37188634259</v>
      </c>
      <c r="R120" s="171">
        <f ca="1" t="shared" si="33"/>
        <v>40471.37188634259</v>
      </c>
      <c r="S120" s="78"/>
      <c r="T120" s="88"/>
      <c r="U120" s="88"/>
      <c r="V120" s="88"/>
      <c r="W120" s="88"/>
      <c r="X120" s="89"/>
      <c r="Y120" s="307"/>
      <c r="Z120" s="307">
        <v>4</v>
      </c>
      <c r="AA120" s="307"/>
      <c r="AB120" s="307"/>
      <c r="AC120" s="307"/>
      <c r="AD120" s="307"/>
      <c r="AE120" s="307">
        <v>16</v>
      </c>
      <c r="AF120" s="307"/>
      <c r="AG120" s="307"/>
      <c r="AH120" s="307"/>
      <c r="AI120" s="307"/>
      <c r="AJ120" s="307"/>
      <c r="AK120" s="307"/>
      <c r="AL120" s="307"/>
      <c r="AM120" s="74"/>
      <c r="AN120" s="77"/>
      <c r="AO120" s="641">
        <f>(Z120*0.5+AE120*0.1)/(Z120+AE120)</f>
        <v>0.18</v>
      </c>
      <c r="AP120" s="647" t="s">
        <v>290</v>
      </c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>
      <c r="A121" s="168">
        <v>112</v>
      </c>
      <c r="B121" s="315"/>
      <c r="C121" s="235" t="s">
        <v>120</v>
      </c>
      <c r="D121" s="236"/>
      <c r="E121" s="729"/>
      <c r="F121" s="299">
        <v>15</v>
      </c>
      <c r="G121" s="300">
        <v>111</v>
      </c>
      <c r="H121" s="300"/>
      <c r="I121" s="300"/>
      <c r="J121" s="300"/>
      <c r="K121" s="301"/>
      <c r="L121" s="178">
        <f ca="1" t="shared" si="34"/>
        <v>40953.8</v>
      </c>
      <c r="M121" s="179">
        <f ca="1" t="shared" si="28"/>
        <v>40974.8</v>
      </c>
      <c r="N121" s="170">
        <f ca="1" t="shared" si="29"/>
        <v>40471.37188634259</v>
      </c>
      <c r="O121" s="171">
        <f ca="1" t="shared" si="30"/>
        <v>40953.8</v>
      </c>
      <c r="P121" s="171">
        <f ca="1" t="shared" si="31"/>
        <v>40471.37188634259</v>
      </c>
      <c r="Q121" s="171">
        <f ca="1" t="shared" si="32"/>
        <v>40471.37188634259</v>
      </c>
      <c r="R121" s="171">
        <f ca="1" t="shared" si="33"/>
        <v>40471.37188634259</v>
      </c>
      <c r="S121" s="78"/>
      <c r="T121" s="88"/>
      <c r="U121" s="88"/>
      <c r="V121" s="88"/>
      <c r="W121" s="88"/>
      <c r="X121" s="89"/>
      <c r="Y121" s="307"/>
      <c r="Z121" s="307"/>
      <c r="AA121" s="307"/>
      <c r="AB121" s="307"/>
      <c r="AC121" s="307"/>
      <c r="AD121" s="307"/>
      <c r="AE121" s="307">
        <v>4</v>
      </c>
      <c r="AF121" s="307">
        <v>32</v>
      </c>
      <c r="AG121" s="307"/>
      <c r="AH121" s="307"/>
      <c r="AI121" s="307"/>
      <c r="AJ121" s="307"/>
      <c r="AK121" s="307"/>
      <c r="AL121" s="307"/>
      <c r="AM121" s="74"/>
      <c r="AN121" s="77"/>
      <c r="AO121" s="641">
        <f>(AF121*0.5+AE121*0.1)/(AF121+AE121)</f>
        <v>0.4555555555555555</v>
      </c>
      <c r="AP121" s="647" t="s">
        <v>290</v>
      </c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>
      <c r="A122" s="168">
        <v>113</v>
      </c>
      <c r="B122" s="315"/>
      <c r="C122" s="316" t="s">
        <v>102</v>
      </c>
      <c r="D122" s="316"/>
      <c r="E122" s="729"/>
      <c r="F122" s="299">
        <v>3</v>
      </c>
      <c r="G122" s="300">
        <v>112</v>
      </c>
      <c r="H122" s="300"/>
      <c r="I122" s="300"/>
      <c r="J122" s="300"/>
      <c r="K122" s="301"/>
      <c r="L122" s="178">
        <f ca="1" t="shared" si="34"/>
        <v>40974.8</v>
      </c>
      <c r="M122" s="363">
        <f ca="1" t="shared" si="28"/>
        <v>40979</v>
      </c>
      <c r="N122" s="170">
        <f ca="1" t="shared" si="29"/>
        <v>40471.37188634259</v>
      </c>
      <c r="O122" s="171">
        <f ca="1" t="shared" si="30"/>
        <v>40974.8</v>
      </c>
      <c r="P122" s="171">
        <f ca="1" t="shared" si="31"/>
        <v>40471.37188634259</v>
      </c>
      <c r="Q122" s="171">
        <f ca="1" t="shared" si="32"/>
        <v>40471.37188634259</v>
      </c>
      <c r="R122" s="171">
        <f ca="1" t="shared" si="33"/>
        <v>40471.37188634259</v>
      </c>
      <c r="S122" s="78"/>
      <c r="T122" s="88"/>
      <c r="U122" s="88"/>
      <c r="V122" s="88"/>
      <c r="W122" s="88"/>
      <c r="X122" s="89"/>
      <c r="Y122" s="307"/>
      <c r="Z122" s="307"/>
      <c r="AA122" s="307"/>
      <c r="AB122" s="307"/>
      <c r="AC122" s="307"/>
      <c r="AD122" s="307"/>
      <c r="AE122" s="307"/>
      <c r="AF122" s="307">
        <v>8</v>
      </c>
      <c r="AG122" s="307"/>
      <c r="AH122" s="307"/>
      <c r="AI122" s="307"/>
      <c r="AJ122" s="307"/>
      <c r="AK122" s="307"/>
      <c r="AL122" s="307"/>
      <c r="AM122" s="74"/>
      <c r="AN122" s="77"/>
      <c r="AO122" s="641">
        <v>0.2</v>
      </c>
      <c r="AP122" s="647" t="s">
        <v>290</v>
      </c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>
      <c r="A123" s="168">
        <v>114</v>
      </c>
      <c r="B123" s="315"/>
      <c r="C123" s="316"/>
      <c r="D123" s="316"/>
      <c r="E123" s="729"/>
      <c r="F123" s="299"/>
      <c r="G123" s="300"/>
      <c r="H123" s="300"/>
      <c r="I123" s="300"/>
      <c r="J123" s="300"/>
      <c r="K123" s="301"/>
      <c r="L123" s="178" t="str">
        <f t="shared" si="34"/>
        <v/>
      </c>
      <c r="M123" s="179" t="str">
        <f t="shared" si="28"/>
        <v/>
      </c>
      <c r="N123" s="170">
        <f ca="1" t="shared" si="29"/>
        <v>40471.37188634259</v>
      </c>
      <c r="O123" s="171">
        <f ca="1" t="shared" si="30"/>
        <v>40471.37188634259</v>
      </c>
      <c r="P123" s="171">
        <f ca="1" t="shared" si="31"/>
        <v>40471.37188634259</v>
      </c>
      <c r="Q123" s="171">
        <f ca="1" t="shared" si="32"/>
        <v>40471.37188634259</v>
      </c>
      <c r="R123" s="171">
        <f ca="1" t="shared" si="33"/>
        <v>40471.37188634259</v>
      </c>
      <c r="S123" s="78"/>
      <c r="T123" s="88"/>
      <c r="U123" s="88"/>
      <c r="V123" s="88"/>
      <c r="W123" s="88"/>
      <c r="X123" s="89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74"/>
      <c r="AN123" s="77"/>
      <c r="AO123" s="641"/>
      <c r="AP123" s="647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>
      <c r="A124" s="168">
        <v>115</v>
      </c>
      <c r="B124" s="78"/>
      <c r="C124" s="235"/>
      <c r="D124" s="324" t="s">
        <v>138</v>
      </c>
      <c r="E124" s="729"/>
      <c r="F124" s="299">
        <v>0</v>
      </c>
      <c r="G124" s="300">
        <v>113</v>
      </c>
      <c r="H124" s="141"/>
      <c r="I124" s="141"/>
      <c r="J124" s="141"/>
      <c r="K124" s="121"/>
      <c r="L124" s="178">
        <f ca="1" t="shared" si="34"/>
        <v>40979</v>
      </c>
      <c r="M124" s="179">
        <f ca="1" t="shared" si="28"/>
        <v>40979</v>
      </c>
      <c r="N124" s="170">
        <f ca="1" t="shared" si="29"/>
        <v>40471.37188634259</v>
      </c>
      <c r="O124" s="171">
        <f ca="1" t="shared" si="30"/>
        <v>40979</v>
      </c>
      <c r="P124" s="171">
        <f ca="1" t="shared" si="31"/>
        <v>40471.37188634259</v>
      </c>
      <c r="Q124" s="171">
        <f ca="1" t="shared" si="32"/>
        <v>40471.37188634259</v>
      </c>
      <c r="R124" s="171">
        <f ca="1" t="shared" si="33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57">
        <v>0.25</v>
      </c>
      <c r="AP124" s="637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>
      <c r="A125" s="168">
        <v>116</v>
      </c>
      <c r="B125" s="78"/>
      <c r="C125" s="235"/>
      <c r="D125" s="235"/>
      <c r="E125" s="358"/>
      <c r="F125" s="127"/>
      <c r="G125" s="141"/>
      <c r="H125" s="141"/>
      <c r="I125" s="141"/>
      <c r="J125" s="141"/>
      <c r="K125" s="121"/>
      <c r="L125" s="178" t="str">
        <f t="shared" si="34"/>
        <v/>
      </c>
      <c r="M125" s="179" t="str">
        <f t="shared" si="28"/>
        <v/>
      </c>
      <c r="N125" s="170">
        <f ca="1" t="shared" si="29"/>
        <v>40471.37188634259</v>
      </c>
      <c r="O125" s="171">
        <f ca="1" t="shared" si="30"/>
        <v>40471.37188634259</v>
      </c>
      <c r="P125" s="171">
        <f ca="1" t="shared" si="31"/>
        <v>40471.37188634259</v>
      </c>
      <c r="Q125" s="171">
        <f ca="1" t="shared" si="32"/>
        <v>40471.37188634259</v>
      </c>
      <c r="R125" s="171">
        <f ca="1" t="shared" si="33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235"/>
      <c r="D126" s="236"/>
      <c r="E126" s="358"/>
      <c r="F126" s="127"/>
      <c r="G126" s="141"/>
      <c r="H126" s="141"/>
      <c r="I126" s="141"/>
      <c r="J126" s="141"/>
      <c r="K126" s="121"/>
      <c r="L126" s="178" t="str">
        <f t="shared" si="34"/>
        <v/>
      </c>
      <c r="M126" s="179" t="str">
        <f t="shared" si="28"/>
        <v/>
      </c>
      <c r="N126" s="170">
        <f ca="1" t="shared" si="29"/>
        <v>40471.37188634259</v>
      </c>
      <c r="O126" s="171">
        <f ca="1" t="shared" si="30"/>
        <v>40471.37188634259</v>
      </c>
      <c r="P126" s="171">
        <f ca="1" t="shared" si="31"/>
        <v>40471.37188634259</v>
      </c>
      <c r="Q126" s="171">
        <f ca="1" t="shared" si="32"/>
        <v>40471.37188634259</v>
      </c>
      <c r="R126" s="171">
        <f ca="1" t="shared" si="33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235"/>
      <c r="D127" s="235"/>
      <c r="E127" s="358"/>
      <c r="F127" s="127"/>
      <c r="G127" s="141"/>
      <c r="H127" s="141"/>
      <c r="I127" s="141"/>
      <c r="J127" s="141"/>
      <c r="K127" s="121"/>
      <c r="L127" s="178" t="str">
        <f t="shared" si="34"/>
        <v/>
      </c>
      <c r="M127" s="179" t="str">
        <f t="shared" si="28"/>
        <v/>
      </c>
      <c r="N127" s="170">
        <f ca="1" t="shared" si="29"/>
        <v>40471.37188634259</v>
      </c>
      <c r="O127" s="171">
        <f ca="1" t="shared" si="30"/>
        <v>40471.37188634259</v>
      </c>
      <c r="P127" s="171">
        <f ca="1" t="shared" si="31"/>
        <v>40471.37188634259</v>
      </c>
      <c r="Q127" s="171">
        <f ca="1" t="shared" si="32"/>
        <v>40471.37188634259</v>
      </c>
      <c r="R127" s="171">
        <f ca="1" t="shared" si="33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34"/>
        <v/>
      </c>
      <c r="M128" s="179" t="str">
        <f t="shared" si="28"/>
        <v/>
      </c>
      <c r="N128" s="170">
        <f ca="1" t="shared" si="29"/>
        <v>40471.37188634259</v>
      </c>
      <c r="O128" s="171">
        <f ca="1" t="shared" si="30"/>
        <v>40471.37188634259</v>
      </c>
      <c r="P128" s="171">
        <f ca="1" t="shared" si="31"/>
        <v>40471.37188634259</v>
      </c>
      <c r="Q128" s="171">
        <f ca="1" t="shared" si="32"/>
        <v>40471.37188634259</v>
      </c>
      <c r="R128" s="171">
        <f ca="1" t="shared" si="33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34"/>
        <v/>
      </c>
      <c r="M129" s="179" t="str">
        <f t="shared" si="28"/>
        <v/>
      </c>
      <c r="N129" s="170">
        <f ca="1" t="shared" si="29"/>
        <v>40471.37188634259</v>
      </c>
      <c r="O129" s="171">
        <f ca="1" t="shared" si="30"/>
        <v>40471.37188634259</v>
      </c>
      <c r="P129" s="171">
        <f ca="1" t="shared" si="31"/>
        <v>40471.37188634259</v>
      </c>
      <c r="Q129" s="171">
        <f ca="1" t="shared" si="32"/>
        <v>40471.37188634259</v>
      </c>
      <c r="R129" s="171">
        <f ca="1" t="shared" si="33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34"/>
        <v/>
      </c>
      <c r="M130" s="179" t="str">
        <f t="shared" si="28"/>
        <v/>
      </c>
      <c r="N130" s="170">
        <f ca="1" t="shared" si="29"/>
        <v>40471.37188634259</v>
      </c>
      <c r="O130" s="171">
        <f ca="1" t="shared" si="30"/>
        <v>40471.37188634259</v>
      </c>
      <c r="P130" s="171">
        <f ca="1" t="shared" si="31"/>
        <v>40471.37188634259</v>
      </c>
      <c r="Q130" s="171">
        <f ca="1" t="shared" si="32"/>
        <v>40471.37188634259</v>
      </c>
      <c r="R130" s="171">
        <f ca="1" t="shared" si="33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34"/>
        <v/>
      </c>
      <c r="M131" s="179" t="str">
        <f t="shared" si="28"/>
        <v/>
      </c>
      <c r="N131" s="170">
        <f ca="1" t="shared" si="29"/>
        <v>40471.37188634259</v>
      </c>
      <c r="O131" s="171">
        <f ca="1" t="shared" si="30"/>
        <v>40471.37188634259</v>
      </c>
      <c r="P131" s="171">
        <f ca="1" t="shared" si="31"/>
        <v>40471.37188634259</v>
      </c>
      <c r="Q131" s="171">
        <f ca="1" t="shared" si="32"/>
        <v>40471.37188634259</v>
      </c>
      <c r="R131" s="171">
        <f ca="1" t="shared" si="33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34"/>
        <v/>
      </c>
      <c r="M132" s="179" t="str">
        <f t="shared" si="28"/>
        <v/>
      </c>
      <c r="N132" s="170">
        <f ca="1" t="shared" si="29"/>
        <v>40471.37188634259</v>
      </c>
      <c r="O132" s="171">
        <f ca="1" t="shared" si="30"/>
        <v>40471.37188634259</v>
      </c>
      <c r="P132" s="171">
        <f ca="1" t="shared" si="31"/>
        <v>40471.37188634259</v>
      </c>
      <c r="Q132" s="171">
        <f ca="1" t="shared" si="32"/>
        <v>40471.37188634259</v>
      </c>
      <c r="R132" s="171">
        <f ca="1" t="shared" si="33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34"/>
        <v/>
      </c>
      <c r="M133" s="179" t="str">
        <f t="shared" si="28"/>
        <v/>
      </c>
      <c r="N133" s="170">
        <f ca="1" t="shared" si="29"/>
        <v>40471.37188634259</v>
      </c>
      <c r="O133" s="171">
        <f ca="1" t="shared" si="30"/>
        <v>40471.37188634259</v>
      </c>
      <c r="P133" s="171">
        <f ca="1" t="shared" si="31"/>
        <v>40471.37188634259</v>
      </c>
      <c r="Q133" s="171">
        <f ca="1" t="shared" si="32"/>
        <v>40471.37188634259</v>
      </c>
      <c r="R133" s="171">
        <f ca="1" t="shared" si="33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34"/>
        <v/>
      </c>
      <c r="M134" s="179" t="str">
        <f t="shared" si="28"/>
        <v/>
      </c>
      <c r="N134" s="170">
        <f ca="1" t="shared" si="29"/>
        <v>40471.37188634259</v>
      </c>
      <c r="O134" s="171">
        <f ca="1" t="shared" si="30"/>
        <v>40471.37188634259</v>
      </c>
      <c r="P134" s="171">
        <f ca="1" t="shared" si="31"/>
        <v>40471.37188634259</v>
      </c>
      <c r="Q134" s="171">
        <f ca="1" t="shared" si="32"/>
        <v>40471.37188634259</v>
      </c>
      <c r="R134" s="171">
        <f ca="1" t="shared" si="33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34"/>
        <v/>
      </c>
      <c r="M135" s="179" t="str">
        <f t="shared" si="28"/>
        <v/>
      </c>
      <c r="N135" s="170">
        <f ca="1" t="shared" si="29"/>
        <v>40471.37188634259</v>
      </c>
      <c r="O135" s="171">
        <f ca="1" t="shared" si="30"/>
        <v>40471.37188634259</v>
      </c>
      <c r="P135" s="171">
        <f ca="1" t="shared" si="31"/>
        <v>40471.37188634259</v>
      </c>
      <c r="Q135" s="171">
        <f ca="1" t="shared" si="32"/>
        <v>40471.37188634259</v>
      </c>
      <c r="R135" s="171">
        <f ca="1" t="shared" si="33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34"/>
        <v/>
      </c>
      <c r="M136" s="179" t="str">
        <f t="shared" si="28"/>
        <v/>
      </c>
      <c r="N136" s="170">
        <f ca="1" t="shared" si="29"/>
        <v>40471.37188634259</v>
      </c>
      <c r="O136" s="171">
        <f ca="1" t="shared" si="30"/>
        <v>40471.37188634259</v>
      </c>
      <c r="P136" s="171">
        <f ca="1" t="shared" si="31"/>
        <v>40471.37188634259</v>
      </c>
      <c r="Q136" s="171">
        <f ca="1" t="shared" si="32"/>
        <v>40471.37188634259</v>
      </c>
      <c r="R136" s="171">
        <f ca="1" t="shared" si="33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34"/>
        <v/>
      </c>
      <c r="M137" s="179" t="str">
        <f t="shared" si="28"/>
        <v/>
      </c>
      <c r="N137" s="170">
        <f ca="1" t="shared" si="29"/>
        <v>40471.37188634259</v>
      </c>
      <c r="O137" s="171">
        <f ca="1" t="shared" si="30"/>
        <v>40471.37188634259</v>
      </c>
      <c r="P137" s="171">
        <f ca="1" t="shared" si="31"/>
        <v>40471.37188634259</v>
      </c>
      <c r="Q137" s="171">
        <f ca="1" t="shared" si="32"/>
        <v>40471.37188634259</v>
      </c>
      <c r="R137" s="171">
        <f ca="1" t="shared" si="33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34"/>
        <v/>
      </c>
      <c r="M138" s="179" t="str">
        <f aca="true" t="shared" si="35" ref="M138:M152">IF(F138="","",+L138+(F138*7/5))</f>
        <v/>
      </c>
      <c r="N138" s="170">
        <f aca="true" t="shared" si="36" ref="N138:N152">IF(K138="",NOW(),K138)</f>
        <v>40471.37188634259</v>
      </c>
      <c r="O138" s="171">
        <f aca="true" t="shared" si="37" ref="O138:O152">IF(G138="",NOW(),VLOOKUP(G138,$A$10:$M$152,13))</f>
        <v>40471.37188634259</v>
      </c>
      <c r="P138" s="171">
        <f aca="true" t="shared" si="38" ref="P138:P152">IF(H138="",NOW(),VLOOKUP(H138,$A$10:$M$152,13))</f>
        <v>40471.37188634259</v>
      </c>
      <c r="Q138" s="171">
        <f aca="true" t="shared" si="39" ref="Q138:Q152">IF(I138="",NOW(),VLOOKUP(I138,$A$10:$M$152,13))</f>
        <v>40471.37188634259</v>
      </c>
      <c r="R138" s="171">
        <f aca="true" t="shared" si="40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41" ref="L139:L152">IF(F139="","",IF(K139="",MAX(N139:R139),K139))</f>
        <v/>
      </c>
      <c r="M139" s="179" t="str">
        <f t="shared" si="35"/>
        <v/>
      </c>
      <c r="N139" s="170">
        <f ca="1" t="shared" si="36"/>
        <v>40471.37188634259</v>
      </c>
      <c r="O139" s="171">
        <f ca="1" t="shared" si="37"/>
        <v>40471.37188634259</v>
      </c>
      <c r="P139" s="171">
        <f ca="1" t="shared" si="38"/>
        <v>40471.37188634259</v>
      </c>
      <c r="Q139" s="171">
        <f ca="1" t="shared" si="39"/>
        <v>40471.37188634259</v>
      </c>
      <c r="R139" s="171">
        <f ca="1" t="shared" si="40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41"/>
        <v/>
      </c>
      <c r="M140" s="179" t="str">
        <f t="shared" si="35"/>
        <v/>
      </c>
      <c r="N140" s="170">
        <f ca="1" t="shared" si="36"/>
        <v>40471.37188634259</v>
      </c>
      <c r="O140" s="171">
        <f ca="1" t="shared" si="37"/>
        <v>40471.37188634259</v>
      </c>
      <c r="P140" s="171">
        <f ca="1" t="shared" si="38"/>
        <v>40471.37188634259</v>
      </c>
      <c r="Q140" s="171">
        <f ca="1" t="shared" si="39"/>
        <v>40471.37188634259</v>
      </c>
      <c r="R140" s="171">
        <f ca="1" t="shared" si="40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41"/>
        <v/>
      </c>
      <c r="M141" s="179" t="str">
        <f t="shared" si="35"/>
        <v/>
      </c>
      <c r="N141" s="170">
        <f ca="1" t="shared" si="36"/>
        <v>40471.37188634259</v>
      </c>
      <c r="O141" s="171">
        <f ca="1" t="shared" si="37"/>
        <v>40471.37188634259</v>
      </c>
      <c r="P141" s="171">
        <f ca="1" t="shared" si="38"/>
        <v>40471.37188634259</v>
      </c>
      <c r="Q141" s="171">
        <f ca="1" t="shared" si="39"/>
        <v>40471.37188634259</v>
      </c>
      <c r="R141" s="171">
        <f ca="1" t="shared" si="40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41"/>
        <v/>
      </c>
      <c r="M142" s="179" t="str">
        <f t="shared" si="35"/>
        <v/>
      </c>
      <c r="N142" s="170">
        <f ca="1" t="shared" si="36"/>
        <v>40471.37188634259</v>
      </c>
      <c r="O142" s="171">
        <f ca="1" t="shared" si="37"/>
        <v>40471.37188634259</v>
      </c>
      <c r="P142" s="171">
        <f ca="1" t="shared" si="38"/>
        <v>40471.37188634259</v>
      </c>
      <c r="Q142" s="171">
        <f ca="1" t="shared" si="39"/>
        <v>40471.37188634259</v>
      </c>
      <c r="R142" s="171">
        <f ca="1" t="shared" si="40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41"/>
        <v/>
      </c>
      <c r="M143" s="179" t="str">
        <f t="shared" si="35"/>
        <v/>
      </c>
      <c r="N143" s="170">
        <f ca="1" t="shared" si="36"/>
        <v>40471.37188634259</v>
      </c>
      <c r="O143" s="171">
        <f ca="1" t="shared" si="37"/>
        <v>40471.37188634259</v>
      </c>
      <c r="P143" s="171">
        <f ca="1" t="shared" si="38"/>
        <v>40471.37188634259</v>
      </c>
      <c r="Q143" s="171">
        <f ca="1" t="shared" si="39"/>
        <v>40471.37188634259</v>
      </c>
      <c r="R143" s="171">
        <f ca="1" t="shared" si="40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41"/>
        <v/>
      </c>
      <c r="M144" s="179" t="str">
        <f t="shared" si="35"/>
        <v/>
      </c>
      <c r="N144" s="170">
        <f ca="1" t="shared" si="36"/>
        <v>40471.37188634259</v>
      </c>
      <c r="O144" s="171">
        <f ca="1" t="shared" si="37"/>
        <v>40471.37188634259</v>
      </c>
      <c r="P144" s="171">
        <f ca="1" t="shared" si="38"/>
        <v>40471.37188634259</v>
      </c>
      <c r="Q144" s="171">
        <f ca="1" t="shared" si="39"/>
        <v>40471.37188634259</v>
      </c>
      <c r="R144" s="171">
        <f ca="1" t="shared" si="40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41"/>
        <v/>
      </c>
      <c r="M145" s="179" t="str">
        <f t="shared" si="35"/>
        <v/>
      </c>
      <c r="N145" s="170">
        <f ca="1" t="shared" si="36"/>
        <v>40471.37188634259</v>
      </c>
      <c r="O145" s="171">
        <f ca="1" t="shared" si="37"/>
        <v>40471.37188634259</v>
      </c>
      <c r="P145" s="171">
        <f ca="1" t="shared" si="38"/>
        <v>40471.37188634259</v>
      </c>
      <c r="Q145" s="171">
        <f ca="1" t="shared" si="39"/>
        <v>40471.37188634259</v>
      </c>
      <c r="R145" s="171">
        <f ca="1" t="shared" si="40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41"/>
        <v/>
      </c>
      <c r="M146" s="179" t="str">
        <f t="shared" si="35"/>
        <v/>
      </c>
      <c r="N146" s="170">
        <f ca="1" t="shared" si="36"/>
        <v>40471.37188634259</v>
      </c>
      <c r="O146" s="171">
        <f ca="1" t="shared" si="37"/>
        <v>40471.37188634259</v>
      </c>
      <c r="P146" s="171">
        <f ca="1" t="shared" si="38"/>
        <v>40471.37188634259</v>
      </c>
      <c r="Q146" s="171">
        <f ca="1" t="shared" si="39"/>
        <v>40471.37188634259</v>
      </c>
      <c r="R146" s="171">
        <f ca="1" t="shared" si="40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41"/>
        <v/>
      </c>
      <c r="M147" s="179" t="str">
        <f t="shared" si="35"/>
        <v/>
      </c>
      <c r="N147" s="170">
        <f ca="1" t="shared" si="36"/>
        <v>40471.37188634259</v>
      </c>
      <c r="O147" s="171">
        <f ca="1" t="shared" si="37"/>
        <v>40471.37188634259</v>
      </c>
      <c r="P147" s="171">
        <f ca="1" t="shared" si="38"/>
        <v>40471.37188634259</v>
      </c>
      <c r="Q147" s="171">
        <f ca="1" t="shared" si="39"/>
        <v>40471.37188634259</v>
      </c>
      <c r="R147" s="171">
        <f ca="1" t="shared" si="40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41"/>
        <v/>
      </c>
      <c r="M148" s="179" t="str">
        <f t="shared" si="35"/>
        <v/>
      </c>
      <c r="N148" s="170">
        <f ca="1" t="shared" si="36"/>
        <v>40471.37188634259</v>
      </c>
      <c r="O148" s="171">
        <f ca="1" t="shared" si="37"/>
        <v>40471.37188634259</v>
      </c>
      <c r="P148" s="171">
        <f ca="1" t="shared" si="38"/>
        <v>40471.37188634259</v>
      </c>
      <c r="Q148" s="171">
        <f ca="1" t="shared" si="39"/>
        <v>40471.37188634259</v>
      </c>
      <c r="R148" s="171">
        <f ca="1" t="shared" si="40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41"/>
        <v/>
      </c>
      <c r="M149" s="179" t="str">
        <f t="shared" si="35"/>
        <v/>
      </c>
      <c r="N149" s="170">
        <f ca="1" t="shared" si="36"/>
        <v>40471.37188634259</v>
      </c>
      <c r="O149" s="171">
        <f ca="1" t="shared" si="37"/>
        <v>40471.37188634259</v>
      </c>
      <c r="P149" s="171">
        <f ca="1" t="shared" si="38"/>
        <v>40471.37188634259</v>
      </c>
      <c r="Q149" s="171">
        <f ca="1" t="shared" si="39"/>
        <v>40471.37188634259</v>
      </c>
      <c r="R149" s="171">
        <f ca="1" t="shared" si="40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41"/>
        <v/>
      </c>
      <c r="M150" s="179" t="str">
        <f t="shared" si="35"/>
        <v/>
      </c>
      <c r="N150" s="170">
        <f ca="1" t="shared" si="36"/>
        <v>40471.37188634259</v>
      </c>
      <c r="O150" s="171">
        <f ca="1" t="shared" si="37"/>
        <v>40471.37188634259</v>
      </c>
      <c r="P150" s="171">
        <f ca="1" t="shared" si="38"/>
        <v>40471.37188634259</v>
      </c>
      <c r="Q150" s="171">
        <f ca="1" t="shared" si="39"/>
        <v>40471.37188634259</v>
      </c>
      <c r="R150" s="171">
        <f ca="1" t="shared" si="40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41"/>
        <v/>
      </c>
      <c r="M151" s="179" t="str">
        <f t="shared" si="35"/>
        <v/>
      </c>
      <c r="N151" s="170">
        <f ca="1" t="shared" si="36"/>
        <v>40471.37188634259</v>
      </c>
      <c r="O151" s="171">
        <f ca="1" t="shared" si="37"/>
        <v>40471.37188634259</v>
      </c>
      <c r="P151" s="171">
        <f ca="1" t="shared" si="38"/>
        <v>40471.37188634259</v>
      </c>
      <c r="Q151" s="171">
        <f ca="1" t="shared" si="39"/>
        <v>40471.37188634259</v>
      </c>
      <c r="R151" s="171">
        <f ca="1" t="shared" si="40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2.75" thickBot="1">
      <c r="F152" s="128"/>
      <c r="G152" s="140"/>
      <c r="H152" s="140"/>
      <c r="I152" s="140"/>
      <c r="J152" s="140"/>
      <c r="K152" s="121"/>
      <c r="L152" s="178" t="str">
        <f t="shared" si="41"/>
        <v/>
      </c>
      <c r="M152" s="179" t="str">
        <f t="shared" si="35"/>
        <v/>
      </c>
      <c r="N152" s="170">
        <f ca="1" t="shared" si="36"/>
        <v>40471.37188634259</v>
      </c>
      <c r="O152" s="171">
        <f ca="1" t="shared" si="37"/>
        <v>40471.37188634259</v>
      </c>
      <c r="P152" s="171">
        <f ca="1" t="shared" si="38"/>
        <v>40471.37188634259</v>
      </c>
      <c r="Q152" s="171">
        <f ca="1" t="shared" si="39"/>
        <v>40471.37188634259</v>
      </c>
      <c r="R152" s="171">
        <f ca="1" t="shared" si="40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42" ref="T154:AL154">SUM(T10:T153)</f>
        <v>0</v>
      </c>
      <c r="U154" s="93">
        <f t="shared" si="42"/>
        <v>0</v>
      </c>
      <c r="V154" s="93">
        <f t="shared" si="42"/>
        <v>0</v>
      </c>
      <c r="W154" s="93">
        <f t="shared" si="42"/>
        <v>0</v>
      </c>
      <c r="X154" s="93">
        <f t="shared" si="42"/>
        <v>0</v>
      </c>
      <c r="Y154" s="94">
        <f t="shared" si="42"/>
        <v>482</v>
      </c>
      <c r="Z154" s="94">
        <f t="shared" si="42"/>
        <v>756</v>
      </c>
      <c r="AA154" s="94">
        <f t="shared" si="42"/>
        <v>0</v>
      </c>
      <c r="AB154" s="94">
        <f t="shared" si="42"/>
        <v>0</v>
      </c>
      <c r="AC154" s="94">
        <f t="shared" si="42"/>
        <v>0</v>
      </c>
      <c r="AD154" s="94">
        <f t="shared" si="42"/>
        <v>0</v>
      </c>
      <c r="AE154" s="94">
        <f t="shared" si="42"/>
        <v>536.4</v>
      </c>
      <c r="AF154" s="94">
        <f t="shared" si="42"/>
        <v>176</v>
      </c>
      <c r="AG154" s="94">
        <f t="shared" si="42"/>
        <v>0</v>
      </c>
      <c r="AH154" s="94">
        <f t="shared" si="42"/>
        <v>0</v>
      </c>
      <c r="AI154" s="94">
        <f t="shared" si="42"/>
        <v>0</v>
      </c>
      <c r="AJ154" s="94">
        <f t="shared" si="42"/>
        <v>0</v>
      </c>
      <c r="AK154" s="94">
        <f t="shared" si="42"/>
        <v>0</v>
      </c>
      <c r="AL154" s="94">
        <f t="shared" si="42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271.535196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43" ref="Y156:AL156">(+Y154*Y9)/1000</f>
        <v>85.24652</v>
      </c>
      <c r="Z156" s="165">
        <f t="shared" si="43"/>
        <v>89.67672</v>
      </c>
      <c r="AA156" s="165">
        <f t="shared" si="43"/>
        <v>0</v>
      </c>
      <c r="AB156" s="165">
        <f t="shared" si="43"/>
        <v>0</v>
      </c>
      <c r="AC156" s="165">
        <f t="shared" si="43"/>
        <v>0</v>
      </c>
      <c r="AD156" s="165">
        <f t="shared" si="43"/>
        <v>0</v>
      </c>
      <c r="AE156" s="165">
        <f t="shared" si="43"/>
        <v>80.93739599999999</v>
      </c>
      <c r="AF156" s="165">
        <f t="shared" si="43"/>
        <v>15.674560000000001</v>
      </c>
      <c r="AG156" s="165">
        <f t="shared" si="43"/>
        <v>0</v>
      </c>
      <c r="AH156" s="165">
        <f t="shared" si="43"/>
        <v>0</v>
      </c>
      <c r="AI156" s="165">
        <f t="shared" si="43"/>
        <v>0</v>
      </c>
      <c r="AJ156" s="165">
        <f t="shared" si="43"/>
        <v>0</v>
      </c>
      <c r="AK156" s="165">
        <f t="shared" si="43"/>
        <v>0</v>
      </c>
      <c r="AL156" s="165">
        <f t="shared" si="43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2.7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portrait" paperSize="17" scale="50" r:id="rId2"/>
  <headerFooter alignWithMargins="0">
    <oddFooter>&amp;L&amp;F&amp;C&amp;"Arial,Bold"page &amp;P of &amp;N&amp;R&amp;D    &amp;T</oddFooter>
  </headerFooter>
  <ignoredErrors>
    <ignoredError sqref="AP66:AP75 AP52:AP54 AP20 AP22:AP24 AP26 AP28:AP29 AP31:AP36 AP41 AP39 AP45:AP46 AP48:AP50 AP57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G12">
      <selection activeCell="AB35" sqref="AB35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7.8515625" style="0" customWidth="1"/>
    <col min="4" max="4" width="39.421875" style="0" customWidth="1"/>
    <col min="5" max="5" width="14.281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6.851562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15.00390625" style="0" customWidth="1"/>
    <col min="42" max="42" width="12.57421875" style="0" customWidth="1"/>
    <col min="43" max="54" width="4.140625" style="0" hidden="1" customWidth="1"/>
    <col min="55" max="90" width="4.140625" style="0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144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 hidden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2" customHeight="1" hidden="1">
      <c r="A17" s="80">
        <v>8</v>
      </c>
      <c r="B17" s="753"/>
      <c r="C17" s="752" t="s">
        <v>146</v>
      </c>
      <c r="D17" s="235"/>
      <c r="E17" s="80" t="s">
        <v>107</v>
      </c>
      <c r="F17" s="127">
        <v>0</v>
      </c>
      <c r="G17" s="141"/>
      <c r="H17" s="141"/>
      <c r="I17" s="141"/>
      <c r="J17" s="141"/>
      <c r="K17" s="754">
        <v>40330</v>
      </c>
      <c r="L17" s="755">
        <f t="shared" si="6"/>
        <v>40330</v>
      </c>
      <c r="M17" s="756">
        <f t="shared" si="0"/>
        <v>40330</v>
      </c>
      <c r="N17" s="170">
        <f ca="1" t="shared" si="1"/>
        <v>40330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735">
        <v>0.25</v>
      </c>
      <c r="AP17" s="646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 t="s">
        <v>123</v>
      </c>
      <c r="D18" s="235"/>
      <c r="E18" s="357"/>
      <c r="F18" s="127">
        <v>30</v>
      </c>
      <c r="G18" s="141"/>
      <c r="H18" s="141"/>
      <c r="I18" s="141"/>
      <c r="J18" s="141"/>
      <c r="K18" s="121">
        <v>40299</v>
      </c>
      <c r="L18" s="178">
        <f t="shared" si="6"/>
        <v>40299</v>
      </c>
      <c r="M18" s="179">
        <f t="shared" si="0"/>
        <v>40341</v>
      </c>
      <c r="N18" s="170">
        <f ca="1" t="shared" si="1"/>
        <v>40299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>
        <v>80</v>
      </c>
      <c r="AA18" s="160"/>
      <c r="AB18" s="160"/>
      <c r="AC18" s="160"/>
      <c r="AD18" s="160"/>
      <c r="AE18" s="160">
        <v>60</v>
      </c>
      <c r="AF18" s="160"/>
      <c r="AG18" s="160"/>
      <c r="AH18" s="160"/>
      <c r="AI18" s="160"/>
      <c r="AJ18" s="160"/>
      <c r="AK18" s="160"/>
      <c r="AL18" s="160"/>
      <c r="AM18" s="74"/>
      <c r="AN18" s="77"/>
      <c r="AO18" s="641">
        <f>(Z18*0.5+AE18*0.1)/(Z18+AE18)</f>
        <v>0.32857142857142857</v>
      </c>
      <c r="AP18" s="647" t="s">
        <v>289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 t="s">
        <v>140</v>
      </c>
      <c r="E19" s="357"/>
      <c r="F19" s="127">
        <v>10</v>
      </c>
      <c r="G19" s="141">
        <v>8</v>
      </c>
      <c r="H19" s="141"/>
      <c r="I19" s="141"/>
      <c r="J19" s="141"/>
      <c r="K19" s="121"/>
      <c r="L19" s="178">
        <f ca="1" t="shared" si="6"/>
        <v>40471.37188634259</v>
      </c>
      <c r="M19" s="179">
        <f ca="1" t="shared" si="0"/>
        <v>40485.37188634259</v>
      </c>
      <c r="N19" s="170">
        <f ca="1" t="shared" si="1"/>
        <v>40471.37188634259</v>
      </c>
      <c r="O19" s="171">
        <f ca="1" t="shared" si="2"/>
        <v>40330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>
        <v>20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O19" s="641">
        <v>0.5</v>
      </c>
      <c r="AP19" s="647" t="s">
        <v>289</v>
      </c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 t="s">
        <v>139</v>
      </c>
      <c r="E20" s="357"/>
      <c r="F20" s="127">
        <v>66</v>
      </c>
      <c r="G20" s="141"/>
      <c r="H20" s="141"/>
      <c r="I20" s="141"/>
      <c r="J20" s="141"/>
      <c r="K20" s="121">
        <v>40299</v>
      </c>
      <c r="L20" s="178">
        <f t="shared" si="6"/>
        <v>40299</v>
      </c>
      <c r="M20" s="179">
        <f t="shared" si="0"/>
        <v>40391.4</v>
      </c>
      <c r="N20" s="170">
        <f ca="1" t="shared" si="1"/>
        <v>40299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O20" s="641"/>
      <c r="AP20" s="647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O21" s="641"/>
      <c r="AP21" s="64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>
        <v>40299</v>
      </c>
      <c r="L22" s="178">
        <f t="shared" si="6"/>
        <v>40299</v>
      </c>
      <c r="M22" s="179">
        <f t="shared" si="0"/>
        <v>40343.8</v>
      </c>
      <c r="N22" s="170">
        <f ca="1" t="shared" si="1"/>
        <v>40299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/>
      <c r="AP22" s="646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13</v>
      </c>
      <c r="H23" s="141"/>
      <c r="I23" s="141"/>
      <c r="J23" s="141"/>
      <c r="K23" s="121"/>
      <c r="L23" s="178">
        <f ca="1" t="shared" si="6"/>
        <v>40471.37188634259</v>
      </c>
      <c r="M23" s="363">
        <f ca="1" t="shared" si="0"/>
        <v>40471.37188634259</v>
      </c>
      <c r="N23" s="170">
        <f ca="1" t="shared" si="1"/>
        <v>40471.37188634259</v>
      </c>
      <c r="O23" s="171">
        <f ca="1" t="shared" si="2"/>
        <v>40343.8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>
        <v>40352</v>
      </c>
      <c r="L25" s="178">
        <f t="shared" si="6"/>
        <v>40352</v>
      </c>
      <c r="M25" s="363">
        <f t="shared" si="0"/>
        <v>40352</v>
      </c>
      <c r="N25" s="170">
        <f ca="1" t="shared" si="1"/>
        <v>40352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>
        <f>'1220  Misc C&amp;S'!AO19</f>
        <v>0.2</v>
      </c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7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 t="s">
        <v>123</v>
      </c>
      <c r="E27" s="357"/>
      <c r="F27" s="127">
        <v>38</v>
      </c>
      <c r="G27" s="141">
        <v>16</v>
      </c>
      <c r="H27" s="141"/>
      <c r="I27" s="141"/>
      <c r="J27" s="141"/>
      <c r="K27" s="121"/>
      <c r="L27" s="178">
        <f ca="1" t="shared" si="6"/>
        <v>40471.37188634259</v>
      </c>
      <c r="M27" s="179">
        <f ca="1" t="shared" si="0"/>
        <v>40524.57188634259</v>
      </c>
      <c r="N27" s="170">
        <f ca="1" t="shared" si="1"/>
        <v>40471.37188634259</v>
      </c>
      <c r="O27" s="171">
        <f ca="1" t="shared" si="2"/>
        <v>40352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>
        <v>24</v>
      </c>
      <c r="AA27" s="160"/>
      <c r="AB27" s="160"/>
      <c r="AC27" s="160"/>
      <c r="AD27" s="160"/>
      <c r="AE27" s="160">
        <v>12</v>
      </c>
      <c r="AF27" s="160"/>
      <c r="AG27" s="160"/>
      <c r="AH27" s="160"/>
      <c r="AI27" s="160"/>
      <c r="AJ27" s="160"/>
      <c r="AK27" s="160"/>
      <c r="AL27" s="160"/>
      <c r="AM27" s="74"/>
      <c r="AN27" s="77"/>
      <c r="AO27" s="641">
        <f>(Z27*0.5+AE27*0.1)/(Z27+AE27)</f>
        <v>0.36666666666666664</v>
      </c>
      <c r="AP27" s="647" t="s">
        <v>289</v>
      </c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7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7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t="shared" si="6"/>
        <v>40401</v>
      </c>
      <c r="M30" s="363">
        <f t="shared" si="0"/>
        <v>40401</v>
      </c>
      <c r="N30" s="170">
        <f ca="1" t="shared" si="1"/>
        <v>40401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>
        <v>0</v>
      </c>
      <c r="AP30" s="64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 hidden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 hidden="1">
      <c r="A32" s="80">
        <v>23</v>
      </c>
      <c r="B32" s="82"/>
      <c r="C32" s="238" t="s">
        <v>141</v>
      </c>
      <c r="E32" s="357"/>
      <c r="F32" s="127">
        <v>0</v>
      </c>
      <c r="G32" s="141">
        <v>18</v>
      </c>
      <c r="H32" s="141"/>
      <c r="I32" s="141"/>
      <c r="J32" s="141"/>
      <c r="K32" s="121"/>
      <c r="L32" s="178">
        <f ca="1" t="shared" si="6"/>
        <v>40524.57188634259</v>
      </c>
      <c r="M32" s="363">
        <f ca="1" t="shared" si="0"/>
        <v>40524.57188634259</v>
      </c>
      <c r="N32" s="170">
        <f ca="1" t="shared" si="1"/>
        <v>40471.37188634259</v>
      </c>
      <c r="O32" s="171">
        <f ca="1" t="shared" si="2"/>
        <v>40524.57188634259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57">
        <v>0.1</v>
      </c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>
      <c r="A33" s="80">
        <v>24</v>
      </c>
      <c r="D33" s="238"/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8"/>
      <c r="E36" s="359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7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0">
        <v>28</v>
      </c>
      <c r="B37" s="82"/>
      <c r="C37" s="812" t="s">
        <v>309</v>
      </c>
      <c r="D37" s="812"/>
      <c r="E37" s="813"/>
      <c r="F37" s="814">
        <v>100</v>
      </c>
      <c r="G37" s="815"/>
      <c r="H37" s="815"/>
      <c r="I37" s="815"/>
      <c r="J37" s="815"/>
      <c r="K37" s="816">
        <v>40407</v>
      </c>
      <c r="L37" s="816">
        <f t="shared" si="6"/>
        <v>40407</v>
      </c>
      <c r="M37" s="817">
        <f t="shared" si="0"/>
        <v>40547</v>
      </c>
      <c r="N37" s="170">
        <f ca="1" t="shared" si="1"/>
        <v>40407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796">
        <v>57</v>
      </c>
      <c r="AA37" s="160"/>
      <c r="AB37" s="160"/>
      <c r="AC37" s="160"/>
      <c r="AD37" s="160"/>
      <c r="AE37" s="160">
        <v>23</v>
      </c>
      <c r="AF37" s="160"/>
      <c r="AG37" s="160"/>
      <c r="AH37" s="160"/>
      <c r="AI37" s="160"/>
      <c r="AJ37" s="160"/>
      <c r="AK37" s="160"/>
      <c r="AL37" s="160"/>
      <c r="AM37" s="74"/>
      <c r="AN37" s="77"/>
      <c r="AO37" s="641">
        <f>(Z37*0.5+AE37*0.1)/(Z37+AE37)</f>
        <v>0.385</v>
      </c>
      <c r="AP37" s="647" t="s">
        <v>289</v>
      </c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0">
        <v>29</v>
      </c>
      <c r="B38" s="82"/>
      <c r="C38" s="812"/>
      <c r="D38" s="820"/>
      <c r="E38" s="813"/>
      <c r="F38" s="814"/>
      <c r="G38" s="815"/>
      <c r="H38" s="815"/>
      <c r="I38" s="815"/>
      <c r="J38" s="815"/>
      <c r="K38" s="816"/>
      <c r="L38" s="816" t="str">
        <f t="shared" si="6"/>
        <v/>
      </c>
      <c r="M38" s="817" t="str">
        <f t="shared" si="0"/>
        <v/>
      </c>
      <c r="N38" s="170">
        <f ca="1" t="shared" si="1"/>
        <v>40471.37188634259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74"/>
      <c r="AN38" s="77"/>
      <c r="AO38" s="641"/>
      <c r="AP38" s="647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C39" s="820" t="s">
        <v>307</v>
      </c>
      <c r="D39" s="821"/>
      <c r="E39" s="813" t="s">
        <v>107</v>
      </c>
      <c r="F39" s="814">
        <v>100</v>
      </c>
      <c r="G39" s="815"/>
      <c r="H39" s="815"/>
      <c r="I39" s="815"/>
      <c r="J39" s="815"/>
      <c r="K39" s="816">
        <v>40407</v>
      </c>
      <c r="L39" s="816">
        <f t="shared" si="6"/>
        <v>40407</v>
      </c>
      <c r="M39" s="822">
        <f t="shared" si="0"/>
        <v>40547</v>
      </c>
      <c r="N39" s="170">
        <f ca="1" t="shared" si="1"/>
        <v>40407</v>
      </c>
      <c r="O39" s="171">
        <f ca="1" t="shared" si="2"/>
        <v>40471.37188634259</v>
      </c>
      <c r="P39" s="171">
        <f ca="1" t="shared" si="3"/>
        <v>40471.37188634259</v>
      </c>
      <c r="Q39" s="171">
        <f ca="1" t="shared" si="4"/>
        <v>40471.37188634259</v>
      </c>
      <c r="R39" s="171">
        <f ca="1" t="shared" si="5"/>
        <v>40471.37188634259</v>
      </c>
      <c r="S39" s="76"/>
      <c r="T39" s="88"/>
      <c r="U39" s="88"/>
      <c r="V39" s="88"/>
      <c r="W39" s="88"/>
      <c r="X39" s="89"/>
      <c r="Y39" s="811">
        <v>60</v>
      </c>
      <c r="Z39" s="811"/>
      <c r="AA39" s="811"/>
      <c r="AB39" s="811"/>
      <c r="AC39" s="811"/>
      <c r="AD39" s="811"/>
      <c r="AE39" s="811"/>
      <c r="AF39" s="160"/>
      <c r="AG39" s="160"/>
      <c r="AH39" s="160"/>
      <c r="AI39" s="160"/>
      <c r="AJ39" s="160"/>
      <c r="AK39" s="160"/>
      <c r="AL39" s="160"/>
      <c r="AM39" s="74"/>
      <c r="AN39" s="77"/>
      <c r="AO39" s="641"/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80">
        <v>31</v>
      </c>
      <c r="B40" s="82"/>
      <c r="C40" s="812" t="s">
        <v>310</v>
      </c>
      <c r="D40" s="812"/>
      <c r="E40" s="813"/>
      <c r="F40" s="814">
        <v>35</v>
      </c>
      <c r="G40" s="815">
        <v>30</v>
      </c>
      <c r="H40" s="815"/>
      <c r="I40" s="815"/>
      <c r="J40" s="815"/>
      <c r="K40" s="816"/>
      <c r="L40" s="816">
        <f ca="1" t="shared" si="6"/>
        <v>40547</v>
      </c>
      <c r="M40" s="817">
        <f ca="1" t="shared" si="0"/>
        <v>40596</v>
      </c>
      <c r="N40" s="170">
        <f ca="1" t="shared" si="1"/>
        <v>40471.37188634259</v>
      </c>
      <c r="O40" s="171">
        <f ca="1" t="shared" si="2"/>
        <v>40547</v>
      </c>
      <c r="P40" s="171">
        <f ca="1" t="shared" si="3"/>
        <v>40471.37188634259</v>
      </c>
      <c r="Q40" s="171">
        <f ca="1" t="shared" si="4"/>
        <v>40471.37188634259</v>
      </c>
      <c r="R40" s="171">
        <f ca="1" t="shared" si="5"/>
        <v>40471.37188634259</v>
      </c>
      <c r="S40" s="76"/>
      <c r="T40" s="88"/>
      <c r="U40" s="88"/>
      <c r="V40" s="88"/>
      <c r="W40" s="88"/>
      <c r="X40" s="89"/>
      <c r="Y40" s="811"/>
      <c r="Z40" s="811">
        <v>64</v>
      </c>
      <c r="AA40" s="811"/>
      <c r="AB40" s="811"/>
      <c r="AC40" s="811"/>
      <c r="AD40" s="811"/>
      <c r="AE40" s="811">
        <v>6</v>
      </c>
      <c r="AF40" s="160"/>
      <c r="AG40" s="160"/>
      <c r="AH40" s="160"/>
      <c r="AI40" s="160"/>
      <c r="AJ40" s="160"/>
      <c r="AK40" s="160"/>
      <c r="AL40" s="160"/>
      <c r="AM40" s="74"/>
      <c r="AN40" s="77"/>
      <c r="AO40" s="641">
        <v>0.2</v>
      </c>
      <c r="AP40" s="646" t="s">
        <v>199</v>
      </c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812" t="s">
        <v>112</v>
      </c>
      <c r="D41" s="821"/>
      <c r="E41" s="813" t="s">
        <v>107</v>
      </c>
      <c r="F41" s="814">
        <v>10</v>
      </c>
      <c r="G41" s="815">
        <v>31</v>
      </c>
      <c r="H41" s="815"/>
      <c r="I41" s="815"/>
      <c r="J41" s="815"/>
      <c r="K41" s="816"/>
      <c r="L41" s="816">
        <f ca="1" t="shared" si="6"/>
        <v>40596</v>
      </c>
      <c r="M41" s="822">
        <f ca="1" t="shared" si="0"/>
        <v>40610</v>
      </c>
      <c r="N41" s="170">
        <f ca="1" t="shared" si="1"/>
        <v>40471.37188634259</v>
      </c>
      <c r="O41" s="171">
        <f ca="1" t="shared" si="2"/>
        <v>40596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833">
        <v>30</v>
      </c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O41" s="657">
        <v>0.25</v>
      </c>
      <c r="AP41" s="646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812" t="s">
        <v>125</v>
      </c>
      <c r="D42" s="820"/>
      <c r="E42" s="813"/>
      <c r="F42" s="814">
        <v>10</v>
      </c>
      <c r="G42" s="815">
        <v>32</v>
      </c>
      <c r="H42" s="815"/>
      <c r="I42" s="815"/>
      <c r="J42" s="815"/>
      <c r="K42" s="816"/>
      <c r="L42" s="816">
        <f ca="1" t="shared" si="6"/>
        <v>40610</v>
      </c>
      <c r="M42" s="817">
        <f aca="true" t="shared" si="7" ref="M42:M73">IF(F42="","",+L42+(F42*7/5))</f>
        <v>40624</v>
      </c>
      <c r="N42" s="170">
        <f aca="true" t="shared" si="8" ref="N42:N73">IF(K42="",NOW(),K42)</f>
        <v>40471.37188634259</v>
      </c>
      <c r="O42" s="171">
        <f aca="true" t="shared" si="9" ref="O42:O73">IF(G42="",NOW(),VLOOKUP(G42,$A$10:$M$152,13))</f>
        <v>40610</v>
      </c>
      <c r="P42" s="171">
        <f aca="true" t="shared" si="10" ref="P42:P73">IF(H42="",NOW(),VLOOKUP(H42,$A$10:$M$152,13))</f>
        <v>40471.37188634259</v>
      </c>
      <c r="Q42" s="171">
        <f aca="true" t="shared" si="11" ref="Q42:Q73">IF(I42="",NOW(),VLOOKUP(I42,$A$10:$M$152,13))</f>
        <v>40471.37188634259</v>
      </c>
      <c r="R42" s="171">
        <f aca="true" t="shared" si="12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160">
        <f>1*'Drawing Basis'!I48</f>
        <v>19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812" t="s">
        <v>126</v>
      </c>
      <c r="D43" s="820"/>
      <c r="E43" s="813"/>
      <c r="F43" s="814">
        <v>10</v>
      </c>
      <c r="G43" s="815">
        <v>33</v>
      </c>
      <c r="H43" s="815"/>
      <c r="I43" s="815"/>
      <c r="J43" s="815"/>
      <c r="K43" s="816"/>
      <c r="L43" s="816">
        <f aca="true" t="shared" si="13" ref="L43:L74">IF(F43="","",IF(K43="",MAX(N43:R43),K43))</f>
        <v>40624</v>
      </c>
      <c r="M43" s="817">
        <f ca="1" t="shared" si="7"/>
        <v>40638</v>
      </c>
      <c r="N43" s="170">
        <f ca="1" t="shared" si="8"/>
        <v>40471.37188634259</v>
      </c>
      <c r="O43" s="171">
        <f ca="1" t="shared" si="9"/>
        <v>40624</v>
      </c>
      <c r="P43" s="171">
        <f ca="1" t="shared" si="10"/>
        <v>40471.37188634259</v>
      </c>
      <c r="Q43" s="171">
        <f ca="1" t="shared" si="11"/>
        <v>40471.37188634259</v>
      </c>
      <c r="R43" s="171">
        <f ca="1" t="shared" si="12"/>
        <v>40471.37188634259</v>
      </c>
      <c r="S43" s="76"/>
      <c r="T43" s="88"/>
      <c r="U43" s="88"/>
      <c r="V43" s="88"/>
      <c r="W43" s="88"/>
      <c r="X43" s="89"/>
      <c r="Y43" s="160"/>
      <c r="Z43" s="160">
        <f>4*'Drawing Basis'!J48</f>
        <v>32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812" t="s">
        <v>305</v>
      </c>
      <c r="D44" s="820"/>
      <c r="E44" s="813"/>
      <c r="F44" s="814">
        <v>5</v>
      </c>
      <c r="G44" s="815">
        <v>34</v>
      </c>
      <c r="H44" s="815"/>
      <c r="I44" s="815"/>
      <c r="J44" s="815"/>
      <c r="K44" s="816"/>
      <c r="L44" s="816">
        <f ca="1" t="shared" si="13"/>
        <v>40638</v>
      </c>
      <c r="M44" s="817">
        <f ca="1" t="shared" si="7"/>
        <v>40645</v>
      </c>
      <c r="N44" s="170">
        <f ca="1" t="shared" si="8"/>
        <v>40471.37188634259</v>
      </c>
      <c r="O44" s="171">
        <f ca="1" t="shared" si="9"/>
        <v>40638</v>
      </c>
      <c r="P44" s="171">
        <f ca="1" t="shared" si="10"/>
        <v>40471.37188634259</v>
      </c>
      <c r="Q44" s="171">
        <f ca="1" t="shared" si="11"/>
        <v>40471.37188634259</v>
      </c>
      <c r="R44" s="171">
        <f ca="1" t="shared" si="12"/>
        <v>40471.37188634259</v>
      </c>
      <c r="S44" s="76"/>
      <c r="T44" s="88"/>
      <c r="U44" s="88"/>
      <c r="V44" s="88"/>
      <c r="W44" s="88"/>
      <c r="X44" s="89"/>
      <c r="Y44" s="160"/>
      <c r="Z44" s="160">
        <f>2*'Drawing Basis'!J48</f>
        <v>16</v>
      </c>
      <c r="AA44" s="160"/>
      <c r="AB44" s="160"/>
      <c r="AC44" s="160"/>
      <c r="AD44" s="160"/>
      <c r="AE44" s="160">
        <f>2.6*'Drawing Basis'!J48</f>
        <v>20.8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0.2739130434782609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821" t="s">
        <v>304</v>
      </c>
      <c r="D45" s="820"/>
      <c r="E45" s="813"/>
      <c r="F45" s="814">
        <v>0</v>
      </c>
      <c r="G45" s="815">
        <v>35</v>
      </c>
      <c r="H45" s="815"/>
      <c r="I45" s="815"/>
      <c r="J45" s="815"/>
      <c r="K45" s="816"/>
      <c r="L45" s="816">
        <f ca="1" t="shared" si="13"/>
        <v>40645</v>
      </c>
      <c r="M45" s="822">
        <f ca="1" t="shared" si="7"/>
        <v>40645</v>
      </c>
      <c r="N45" s="170">
        <f ca="1" t="shared" si="8"/>
        <v>40471.37188634259</v>
      </c>
      <c r="O45" s="171">
        <f ca="1" t="shared" si="9"/>
        <v>40645</v>
      </c>
      <c r="P45" s="171">
        <f ca="1" t="shared" si="10"/>
        <v>40471.37188634259</v>
      </c>
      <c r="Q45" s="171">
        <f ca="1" t="shared" si="11"/>
        <v>40471.37188634259</v>
      </c>
      <c r="R45" s="171">
        <f ca="1" t="shared" si="12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>
        <v>0.1</v>
      </c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178" t="str">
        <f t="shared" si="13"/>
        <v/>
      </c>
      <c r="M46" s="179" t="str">
        <f t="shared" si="7"/>
        <v/>
      </c>
      <c r="N46" s="170">
        <f ca="1" t="shared" si="8"/>
        <v>40471.37188634259</v>
      </c>
      <c r="O46" s="171">
        <f ca="1" t="shared" si="9"/>
        <v>40471.37188634259</v>
      </c>
      <c r="P46" s="171">
        <f ca="1" t="shared" si="10"/>
        <v>40471.37188634259</v>
      </c>
      <c r="Q46" s="171">
        <f ca="1" t="shared" si="11"/>
        <v>40471.37188634259</v>
      </c>
      <c r="R46" s="171">
        <f ca="1" t="shared" si="12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40297</v>
      </c>
      <c r="L47" s="816">
        <f t="shared" si="13"/>
        <v>40297</v>
      </c>
      <c r="M47" s="817">
        <f t="shared" si="7"/>
        <v>40297</v>
      </c>
      <c r="N47" s="170">
        <f ca="1" t="shared" si="8"/>
        <v>40297</v>
      </c>
      <c r="O47" s="171">
        <f ca="1" t="shared" si="9"/>
        <v>40471.37188634259</v>
      </c>
      <c r="P47" s="171">
        <f ca="1" t="shared" si="10"/>
        <v>40471.37188634259</v>
      </c>
      <c r="Q47" s="171">
        <f ca="1" t="shared" si="11"/>
        <v>40471.37188634259</v>
      </c>
      <c r="R47" s="171">
        <f ca="1" t="shared" si="12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>
        <f>'1220  Misc C&amp;S'!AO29</f>
        <v>0.12</v>
      </c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13"/>
        <v/>
      </c>
      <c r="M48" s="179" t="str">
        <f t="shared" si="7"/>
        <v/>
      </c>
      <c r="N48" s="170">
        <f ca="1" t="shared" si="8"/>
        <v>40471.37188634259</v>
      </c>
      <c r="O48" s="171">
        <f ca="1" t="shared" si="9"/>
        <v>40471.37188634259</v>
      </c>
      <c r="P48" s="171">
        <f ca="1" t="shared" si="10"/>
        <v>40471.37188634259</v>
      </c>
      <c r="Q48" s="171">
        <f ca="1" t="shared" si="11"/>
        <v>40471.37188634259</v>
      </c>
      <c r="R48" s="171">
        <f ca="1" t="shared" si="12"/>
        <v>40471.37188634259</v>
      </c>
      <c r="S48" s="76"/>
      <c r="T48" s="88"/>
      <c r="U48" s="88"/>
      <c r="V48" s="88"/>
      <c r="W48" s="88"/>
      <c r="X48" s="306"/>
      <c r="Y48" s="734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B49" s="297"/>
      <c r="C49" s="728" t="s">
        <v>124</v>
      </c>
      <c r="D49" s="316"/>
      <c r="E49" s="729"/>
      <c r="F49" s="299"/>
      <c r="G49" s="300"/>
      <c r="H49" s="300"/>
      <c r="I49" s="300"/>
      <c r="J49" s="300"/>
      <c r="K49" s="301"/>
      <c r="L49" s="178" t="str">
        <f t="shared" si="13"/>
        <v/>
      </c>
      <c r="M49" s="179" t="str">
        <f t="shared" si="7"/>
        <v/>
      </c>
      <c r="N49" s="170">
        <f ca="1" t="shared" si="8"/>
        <v>40471.37188634259</v>
      </c>
      <c r="O49" s="171">
        <f ca="1" t="shared" si="9"/>
        <v>40471.37188634259</v>
      </c>
      <c r="P49" s="171">
        <f ca="1" t="shared" si="10"/>
        <v>40471.37188634259</v>
      </c>
      <c r="Q49" s="171">
        <f ca="1" t="shared" si="11"/>
        <v>40471.37188634259</v>
      </c>
      <c r="R49" s="171">
        <f ca="1" t="shared" si="12"/>
        <v>40471.37188634259</v>
      </c>
      <c r="S49" s="76"/>
      <c r="T49" s="88"/>
      <c r="U49" s="88"/>
      <c r="V49" s="88"/>
      <c r="W49" s="88"/>
      <c r="X49" s="306"/>
      <c r="Y49" s="734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464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312"/>
      <c r="C50" s="316"/>
      <c r="D50" s="297"/>
      <c r="E50" s="729"/>
      <c r="F50" s="299"/>
      <c r="G50" s="300"/>
      <c r="H50" s="300"/>
      <c r="I50" s="300"/>
      <c r="J50" s="300"/>
      <c r="K50" s="301"/>
      <c r="L50" s="178" t="str">
        <f t="shared" si="13"/>
        <v/>
      </c>
      <c r="M50" s="179" t="str">
        <f t="shared" si="7"/>
        <v/>
      </c>
      <c r="N50" s="170">
        <f ca="1" t="shared" si="8"/>
        <v>40471.37188634259</v>
      </c>
      <c r="O50" s="171">
        <f ca="1" t="shared" si="9"/>
        <v>40471.37188634259</v>
      </c>
      <c r="P50" s="171">
        <f ca="1" t="shared" si="10"/>
        <v>40471.37188634259</v>
      </c>
      <c r="Q50" s="171">
        <f ca="1" t="shared" si="11"/>
        <v>40471.37188634259</v>
      </c>
      <c r="R50" s="171">
        <f ca="1" t="shared" si="12"/>
        <v>40471.37188634259</v>
      </c>
      <c r="S50" s="76"/>
      <c r="T50" s="88"/>
      <c r="U50" s="88"/>
      <c r="V50" s="88"/>
      <c r="W50" s="88"/>
      <c r="X50" s="306"/>
      <c r="Y50" s="734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464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322"/>
      <c r="C51" s="316" t="s">
        <v>92</v>
      </c>
      <c r="D51" s="316"/>
      <c r="E51" s="729"/>
      <c r="F51" s="299">
        <v>10</v>
      </c>
      <c r="G51" s="300"/>
      <c r="H51" s="300"/>
      <c r="I51" s="300"/>
      <c r="J51" s="300"/>
      <c r="K51" s="301">
        <v>40664</v>
      </c>
      <c r="L51" s="178">
        <f t="shared" si="13"/>
        <v>40664</v>
      </c>
      <c r="M51" s="179">
        <f t="shared" si="7"/>
        <v>40678</v>
      </c>
      <c r="N51" s="170">
        <f ca="1" t="shared" si="8"/>
        <v>40664</v>
      </c>
      <c r="O51" s="171">
        <f ca="1" t="shared" si="9"/>
        <v>40471.37188634259</v>
      </c>
      <c r="P51" s="171">
        <f ca="1" t="shared" si="10"/>
        <v>40471.37188634259</v>
      </c>
      <c r="Q51" s="171">
        <f ca="1" t="shared" si="11"/>
        <v>40471.37188634259</v>
      </c>
      <c r="R51" s="171">
        <f ca="1" t="shared" si="12"/>
        <v>40471.37188634259</v>
      </c>
      <c r="S51" s="76"/>
      <c r="T51" s="88"/>
      <c r="U51" s="88"/>
      <c r="V51" s="88"/>
      <c r="W51" s="88"/>
      <c r="X51" s="306"/>
      <c r="Y51" s="734"/>
      <c r="Z51" s="307"/>
      <c r="AA51" s="307"/>
      <c r="AB51" s="307"/>
      <c r="AC51" s="307"/>
      <c r="AD51" s="307"/>
      <c r="AE51" s="307">
        <v>32</v>
      </c>
      <c r="AF51" s="307"/>
      <c r="AG51" s="307"/>
      <c r="AH51" s="307"/>
      <c r="AI51" s="307"/>
      <c r="AJ51" s="307"/>
      <c r="AK51" s="307"/>
      <c r="AL51" s="307"/>
      <c r="AM51" s="730"/>
      <c r="AN51" s="731"/>
      <c r="AO51" s="641">
        <v>0.2</v>
      </c>
      <c r="AP51" s="647" t="s">
        <v>290</v>
      </c>
      <c r="AQ51" s="464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B52" s="297"/>
      <c r="C52" s="324" t="s">
        <v>93</v>
      </c>
      <c r="D52" s="324"/>
      <c r="E52" s="729"/>
      <c r="F52" s="299">
        <v>0</v>
      </c>
      <c r="G52" s="300">
        <v>42</v>
      </c>
      <c r="H52" s="300"/>
      <c r="I52" s="300"/>
      <c r="J52" s="300"/>
      <c r="K52" s="301"/>
      <c r="L52" s="178">
        <f ca="1" t="shared" si="13"/>
        <v>40678</v>
      </c>
      <c r="M52" s="363">
        <f ca="1" t="shared" si="7"/>
        <v>40678</v>
      </c>
      <c r="N52" s="170">
        <f ca="1" t="shared" si="8"/>
        <v>40471.37188634259</v>
      </c>
      <c r="O52" s="171">
        <f ca="1" t="shared" si="9"/>
        <v>40678</v>
      </c>
      <c r="P52" s="171">
        <f ca="1" t="shared" si="10"/>
        <v>40471.37188634259</v>
      </c>
      <c r="Q52" s="171">
        <f ca="1" t="shared" si="11"/>
        <v>40471.37188634259</v>
      </c>
      <c r="R52" s="171">
        <f ca="1" t="shared" si="12"/>
        <v>40471.37188634259</v>
      </c>
      <c r="S52" s="76"/>
      <c r="T52" s="88"/>
      <c r="U52" s="88"/>
      <c r="V52" s="88"/>
      <c r="W52" s="88"/>
      <c r="X52" s="306"/>
      <c r="Y52" s="734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730"/>
      <c r="AN52" s="731"/>
      <c r="AO52" s="657">
        <v>0.1</v>
      </c>
      <c r="AP52" s="646"/>
      <c r="AQ52" s="464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B53" s="297"/>
      <c r="C53" s="316"/>
      <c r="D53" s="316" t="s">
        <v>113</v>
      </c>
      <c r="E53" s="729" t="s">
        <v>52</v>
      </c>
      <c r="F53" s="299">
        <v>22</v>
      </c>
      <c r="G53" s="300">
        <v>43</v>
      </c>
      <c r="H53" s="300"/>
      <c r="I53" s="300"/>
      <c r="J53" s="300"/>
      <c r="K53" s="301"/>
      <c r="L53" s="178">
        <f ca="1" t="shared" si="13"/>
        <v>40678</v>
      </c>
      <c r="M53" s="179">
        <f ca="1" t="shared" si="7"/>
        <v>40708.8</v>
      </c>
      <c r="N53" s="170">
        <f ca="1" t="shared" si="8"/>
        <v>40471.37188634259</v>
      </c>
      <c r="O53" s="171">
        <f ca="1" t="shared" si="9"/>
        <v>40678</v>
      </c>
      <c r="P53" s="171">
        <f ca="1" t="shared" si="10"/>
        <v>40471.37188634259</v>
      </c>
      <c r="Q53" s="171">
        <f ca="1" t="shared" si="11"/>
        <v>40471.37188634259</v>
      </c>
      <c r="R53" s="171">
        <f ca="1" t="shared" si="12"/>
        <v>40471.37188634259</v>
      </c>
      <c r="S53" s="76"/>
      <c r="T53" s="88"/>
      <c r="U53" s="88"/>
      <c r="V53" s="88"/>
      <c r="W53" s="88"/>
      <c r="X53" s="306"/>
      <c r="Y53" s="734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730"/>
      <c r="AN53" s="731"/>
      <c r="AO53" s="641">
        <v>0.1</v>
      </c>
      <c r="AP53" s="646"/>
      <c r="AQ53" s="464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B54" s="297"/>
      <c r="C54" s="316"/>
      <c r="D54" s="324" t="s">
        <v>114</v>
      </c>
      <c r="E54" s="729"/>
      <c r="F54" s="299">
        <v>0</v>
      </c>
      <c r="G54" s="300">
        <v>44</v>
      </c>
      <c r="H54" s="300"/>
      <c r="I54" s="300"/>
      <c r="J54" s="300"/>
      <c r="K54" s="301"/>
      <c r="L54" s="178">
        <f ca="1" t="shared" si="13"/>
        <v>40708.8</v>
      </c>
      <c r="M54" s="363">
        <f ca="1" t="shared" si="7"/>
        <v>40708.8</v>
      </c>
      <c r="N54" s="170">
        <f ca="1" t="shared" si="8"/>
        <v>40471.37188634259</v>
      </c>
      <c r="O54" s="171">
        <f ca="1" t="shared" si="9"/>
        <v>40708.8</v>
      </c>
      <c r="P54" s="171">
        <f ca="1" t="shared" si="10"/>
        <v>40471.37188634259</v>
      </c>
      <c r="Q54" s="171">
        <f ca="1" t="shared" si="11"/>
        <v>40471.37188634259</v>
      </c>
      <c r="R54" s="171">
        <f ca="1" t="shared" si="12"/>
        <v>40471.37188634259</v>
      </c>
      <c r="S54" s="76"/>
      <c r="T54" s="88"/>
      <c r="U54" s="88"/>
      <c r="V54" s="88"/>
      <c r="W54" s="88"/>
      <c r="X54" s="306"/>
      <c r="Y54" s="734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730"/>
      <c r="AN54" s="731"/>
      <c r="AO54" s="657">
        <v>0.1</v>
      </c>
      <c r="AP54" s="646"/>
      <c r="AQ54" s="464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315"/>
      <c r="C55" s="316"/>
      <c r="D55" s="316" t="s">
        <v>115</v>
      </c>
      <c r="E55" s="729" t="s">
        <v>52</v>
      </c>
      <c r="F55" s="299">
        <v>43</v>
      </c>
      <c r="G55" s="300">
        <v>45</v>
      </c>
      <c r="H55" s="300"/>
      <c r="I55" s="300"/>
      <c r="J55" s="300"/>
      <c r="K55" s="301"/>
      <c r="L55" s="178">
        <f ca="1" t="shared" si="13"/>
        <v>40708.8</v>
      </c>
      <c r="M55" s="179">
        <f ca="1" t="shared" si="7"/>
        <v>40769</v>
      </c>
      <c r="N55" s="170">
        <f ca="1" t="shared" si="8"/>
        <v>40471.37188634259</v>
      </c>
      <c r="O55" s="171">
        <f ca="1" t="shared" si="9"/>
        <v>40708.8</v>
      </c>
      <c r="P55" s="171">
        <f ca="1" t="shared" si="10"/>
        <v>40471.37188634259</v>
      </c>
      <c r="Q55" s="171">
        <f ca="1" t="shared" si="11"/>
        <v>40471.37188634259</v>
      </c>
      <c r="R55" s="171">
        <f ca="1" t="shared" si="12"/>
        <v>40471.37188634259</v>
      </c>
      <c r="S55" s="78"/>
      <c r="T55" s="88"/>
      <c r="U55" s="88"/>
      <c r="V55" s="88"/>
      <c r="W55" s="88"/>
      <c r="X55" s="306"/>
      <c r="Y55" s="734"/>
      <c r="Z55" s="307"/>
      <c r="AA55" s="307"/>
      <c r="AB55" s="307"/>
      <c r="AC55" s="307"/>
      <c r="AD55" s="307"/>
      <c r="AE55" s="307">
        <v>8</v>
      </c>
      <c r="AF55" s="307"/>
      <c r="AG55" s="307"/>
      <c r="AH55" s="307"/>
      <c r="AI55" s="307"/>
      <c r="AJ55" s="307"/>
      <c r="AK55" s="307"/>
      <c r="AL55" s="307"/>
      <c r="AM55" s="730"/>
      <c r="AN55" s="732"/>
      <c r="AO55" s="641">
        <v>0.1</v>
      </c>
      <c r="AP55" s="647" t="s">
        <v>290</v>
      </c>
      <c r="AQ55" s="464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315"/>
      <c r="C56" s="316"/>
      <c r="D56" s="316" t="s">
        <v>116</v>
      </c>
      <c r="E56" s="729"/>
      <c r="F56" s="299">
        <v>43</v>
      </c>
      <c r="G56" s="300">
        <v>45</v>
      </c>
      <c r="H56" s="300"/>
      <c r="I56" s="300"/>
      <c r="J56" s="300"/>
      <c r="K56" s="301"/>
      <c r="L56" s="178">
        <f ca="1" t="shared" si="13"/>
        <v>40708.8</v>
      </c>
      <c r="M56" s="179">
        <f ca="1" t="shared" si="7"/>
        <v>40769</v>
      </c>
      <c r="N56" s="170">
        <f ca="1" t="shared" si="8"/>
        <v>40471.37188634259</v>
      </c>
      <c r="O56" s="171">
        <f ca="1" t="shared" si="9"/>
        <v>40708.8</v>
      </c>
      <c r="P56" s="171">
        <f ca="1" t="shared" si="10"/>
        <v>40471.37188634259</v>
      </c>
      <c r="Q56" s="171">
        <f ca="1" t="shared" si="11"/>
        <v>40471.37188634259</v>
      </c>
      <c r="R56" s="171">
        <f ca="1" t="shared" si="12"/>
        <v>40471.37188634259</v>
      </c>
      <c r="S56" s="78"/>
      <c r="T56" s="88"/>
      <c r="U56" s="88"/>
      <c r="V56" s="88"/>
      <c r="W56" s="88"/>
      <c r="X56" s="306"/>
      <c r="Y56" s="734"/>
      <c r="Z56" s="307"/>
      <c r="AA56" s="307"/>
      <c r="AB56" s="307"/>
      <c r="AC56" s="307"/>
      <c r="AD56" s="307"/>
      <c r="AE56" s="307">
        <v>8</v>
      </c>
      <c r="AF56" s="307"/>
      <c r="AG56" s="307"/>
      <c r="AH56" s="307"/>
      <c r="AI56" s="307"/>
      <c r="AJ56" s="307"/>
      <c r="AK56" s="307"/>
      <c r="AL56" s="307"/>
      <c r="AM56" s="730"/>
      <c r="AN56" s="732"/>
      <c r="AO56" s="641">
        <v>0.1</v>
      </c>
      <c r="AP56" s="647" t="s">
        <v>290</v>
      </c>
      <c r="AQ56" s="464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315"/>
      <c r="C57" s="316"/>
      <c r="D57" s="324" t="s">
        <v>121</v>
      </c>
      <c r="E57" s="729"/>
      <c r="F57" s="299">
        <v>0</v>
      </c>
      <c r="G57" s="300">
        <v>46</v>
      </c>
      <c r="H57" s="300">
        <v>47</v>
      </c>
      <c r="I57" s="300"/>
      <c r="J57" s="300"/>
      <c r="K57" s="301"/>
      <c r="L57" s="178">
        <f ca="1" t="shared" si="13"/>
        <v>40769</v>
      </c>
      <c r="M57" s="363">
        <f ca="1" t="shared" si="7"/>
        <v>40769</v>
      </c>
      <c r="N57" s="170">
        <f ca="1" t="shared" si="8"/>
        <v>40471.37188634259</v>
      </c>
      <c r="O57" s="171">
        <f ca="1" t="shared" si="9"/>
        <v>40769</v>
      </c>
      <c r="P57" s="171">
        <f ca="1" t="shared" si="10"/>
        <v>40769</v>
      </c>
      <c r="Q57" s="171">
        <f ca="1" t="shared" si="11"/>
        <v>40471.37188634259</v>
      </c>
      <c r="R57" s="171">
        <f ca="1" t="shared" si="12"/>
        <v>40471.37188634259</v>
      </c>
      <c r="S57" s="78"/>
      <c r="T57" s="88"/>
      <c r="U57" s="88"/>
      <c r="V57" s="88"/>
      <c r="W57" s="88"/>
      <c r="X57" s="306"/>
      <c r="Y57" s="734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730"/>
      <c r="AN57" s="732"/>
      <c r="AO57" s="657">
        <v>0.1</v>
      </c>
      <c r="AP57" s="637"/>
      <c r="AQ57" s="464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315"/>
      <c r="C58" s="316"/>
      <c r="D58" s="316" t="s">
        <v>117</v>
      </c>
      <c r="E58" s="729"/>
      <c r="F58" s="299">
        <v>102</v>
      </c>
      <c r="G58" s="300">
        <v>48</v>
      </c>
      <c r="H58" s="300"/>
      <c r="I58" s="300"/>
      <c r="J58" s="300"/>
      <c r="K58" s="301"/>
      <c r="L58" s="178">
        <f ca="1" t="shared" si="13"/>
        <v>40769</v>
      </c>
      <c r="M58" s="179">
        <f ca="1" t="shared" si="7"/>
        <v>40911.8</v>
      </c>
      <c r="N58" s="170">
        <f ca="1" t="shared" si="8"/>
        <v>40471.37188634259</v>
      </c>
      <c r="O58" s="171">
        <f ca="1" t="shared" si="9"/>
        <v>40769</v>
      </c>
      <c r="P58" s="171">
        <f ca="1" t="shared" si="10"/>
        <v>40471.37188634259</v>
      </c>
      <c r="Q58" s="171">
        <f ca="1" t="shared" si="11"/>
        <v>40471.37188634259</v>
      </c>
      <c r="R58" s="171">
        <f ca="1" t="shared" si="12"/>
        <v>40471.37188634259</v>
      </c>
      <c r="S58" s="78"/>
      <c r="T58" s="88"/>
      <c r="U58" s="88"/>
      <c r="V58" s="88"/>
      <c r="W58" s="88"/>
      <c r="X58" s="306"/>
      <c r="Y58" s="734"/>
      <c r="Z58" s="307"/>
      <c r="AA58" s="307"/>
      <c r="AB58" s="307"/>
      <c r="AC58" s="307"/>
      <c r="AD58" s="307"/>
      <c r="AE58" s="307">
        <v>8</v>
      </c>
      <c r="AF58" s="307"/>
      <c r="AG58" s="307"/>
      <c r="AH58" s="307"/>
      <c r="AI58" s="307"/>
      <c r="AJ58" s="307"/>
      <c r="AK58" s="307"/>
      <c r="AL58" s="307"/>
      <c r="AM58" s="730"/>
      <c r="AN58" s="732"/>
      <c r="AO58" s="641">
        <v>0.1</v>
      </c>
      <c r="AP58" s="647" t="s">
        <v>290</v>
      </c>
      <c r="AQ58" s="464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315"/>
      <c r="C59" s="316"/>
      <c r="D59" s="324" t="s">
        <v>118</v>
      </c>
      <c r="E59" s="729"/>
      <c r="F59" s="299">
        <v>5</v>
      </c>
      <c r="G59" s="300">
        <v>49</v>
      </c>
      <c r="H59" s="300"/>
      <c r="I59" s="300"/>
      <c r="J59" s="300"/>
      <c r="K59" s="301"/>
      <c r="L59" s="178">
        <f ca="1" t="shared" si="13"/>
        <v>40911.8</v>
      </c>
      <c r="M59" s="363">
        <f ca="1" t="shared" si="7"/>
        <v>40918.8</v>
      </c>
      <c r="N59" s="170">
        <f ca="1" t="shared" si="8"/>
        <v>40471.37188634259</v>
      </c>
      <c r="O59" s="171">
        <f ca="1" t="shared" si="9"/>
        <v>40911.8</v>
      </c>
      <c r="P59" s="171">
        <f ca="1" t="shared" si="10"/>
        <v>40471.37188634259</v>
      </c>
      <c r="Q59" s="171">
        <f ca="1" t="shared" si="11"/>
        <v>40471.37188634259</v>
      </c>
      <c r="R59" s="171">
        <f ca="1" t="shared" si="12"/>
        <v>40471.37188634259</v>
      </c>
      <c r="S59" s="78"/>
      <c r="T59" s="88"/>
      <c r="U59" s="88"/>
      <c r="V59" s="88"/>
      <c r="W59" s="88"/>
      <c r="X59" s="306"/>
      <c r="Y59" s="734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730"/>
      <c r="AN59" s="732"/>
      <c r="AO59" s="657">
        <v>0.1</v>
      </c>
      <c r="AP59" s="637"/>
      <c r="AQ59" s="464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315"/>
      <c r="C60" s="327" t="s">
        <v>99</v>
      </c>
      <c r="D60" s="316"/>
      <c r="E60" s="729"/>
      <c r="F60" s="299">
        <v>10</v>
      </c>
      <c r="G60" s="300">
        <v>50</v>
      </c>
      <c r="H60" s="300"/>
      <c r="I60" s="300"/>
      <c r="J60" s="300"/>
      <c r="K60" s="301"/>
      <c r="L60" s="178">
        <f ca="1" t="shared" si="13"/>
        <v>40918.8</v>
      </c>
      <c r="M60" s="179">
        <f ca="1" t="shared" si="7"/>
        <v>40932.8</v>
      </c>
      <c r="N60" s="170">
        <f ca="1" t="shared" si="8"/>
        <v>40471.37188634259</v>
      </c>
      <c r="O60" s="171">
        <f ca="1" t="shared" si="9"/>
        <v>40918.8</v>
      </c>
      <c r="P60" s="171">
        <f ca="1" t="shared" si="10"/>
        <v>40471.37188634259</v>
      </c>
      <c r="Q60" s="171">
        <f ca="1" t="shared" si="11"/>
        <v>40471.37188634259</v>
      </c>
      <c r="R60" s="171">
        <f ca="1" t="shared" si="12"/>
        <v>40471.37188634259</v>
      </c>
      <c r="S60" s="78"/>
      <c r="T60" s="88"/>
      <c r="U60" s="88"/>
      <c r="V60" s="88"/>
      <c r="W60" s="88"/>
      <c r="X60" s="306"/>
      <c r="Y60" s="734"/>
      <c r="Z60" s="307"/>
      <c r="AA60" s="307"/>
      <c r="AB60" s="307"/>
      <c r="AC60" s="307"/>
      <c r="AD60" s="307"/>
      <c r="AE60" s="307">
        <v>4</v>
      </c>
      <c r="AF60" s="307">
        <v>16</v>
      </c>
      <c r="AG60" s="307"/>
      <c r="AH60" s="307"/>
      <c r="AI60" s="307"/>
      <c r="AJ60" s="307"/>
      <c r="AK60" s="307"/>
      <c r="AL60" s="307"/>
      <c r="AM60" s="730"/>
      <c r="AN60" s="733"/>
      <c r="AO60" s="641">
        <f>(AF60*0.5+AE60*0.1)/(AF60+AE60)</f>
        <v>0.42000000000000004</v>
      </c>
      <c r="AP60" s="647" t="s">
        <v>290</v>
      </c>
      <c r="AQ60" s="464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315"/>
      <c r="C61" s="316" t="s">
        <v>119</v>
      </c>
      <c r="D61" s="297"/>
      <c r="E61" s="729"/>
      <c r="F61" s="299">
        <v>5</v>
      </c>
      <c r="G61" s="300">
        <v>51</v>
      </c>
      <c r="H61" s="300"/>
      <c r="I61" s="300"/>
      <c r="J61" s="300"/>
      <c r="K61" s="301"/>
      <c r="L61" s="178">
        <f ca="1" t="shared" si="13"/>
        <v>40932.8</v>
      </c>
      <c r="M61" s="179">
        <f ca="1" t="shared" si="7"/>
        <v>40939.8</v>
      </c>
      <c r="N61" s="170">
        <f ca="1" t="shared" si="8"/>
        <v>40471.37188634259</v>
      </c>
      <c r="O61" s="171">
        <f ca="1" t="shared" si="9"/>
        <v>40932.8</v>
      </c>
      <c r="P61" s="171">
        <f ca="1" t="shared" si="10"/>
        <v>40471.37188634259</v>
      </c>
      <c r="Q61" s="171">
        <f ca="1" t="shared" si="11"/>
        <v>40471.37188634259</v>
      </c>
      <c r="R61" s="171">
        <f ca="1" t="shared" si="12"/>
        <v>40471.37188634259</v>
      </c>
      <c r="S61" s="78"/>
      <c r="T61" s="88"/>
      <c r="U61" s="88"/>
      <c r="V61" s="88"/>
      <c r="W61" s="88"/>
      <c r="X61" s="306"/>
      <c r="Y61" s="734"/>
      <c r="Z61" s="307"/>
      <c r="AA61" s="307"/>
      <c r="AB61" s="307"/>
      <c r="AC61" s="307"/>
      <c r="AD61" s="307"/>
      <c r="AE61" s="307">
        <v>2</v>
      </c>
      <c r="AF61" s="307"/>
      <c r="AG61" s="307"/>
      <c r="AH61" s="307"/>
      <c r="AI61" s="307"/>
      <c r="AJ61" s="307"/>
      <c r="AK61" s="307"/>
      <c r="AL61" s="307"/>
      <c r="AM61" s="730"/>
      <c r="AN61" s="731"/>
      <c r="AO61" s="641">
        <v>0.1</v>
      </c>
      <c r="AP61" s="647" t="s">
        <v>290</v>
      </c>
      <c r="AQ61" s="464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315"/>
      <c r="C62" s="316" t="s">
        <v>122</v>
      </c>
      <c r="D62" s="316"/>
      <c r="E62" s="729"/>
      <c r="F62" s="299">
        <v>15</v>
      </c>
      <c r="G62" s="300">
        <v>52</v>
      </c>
      <c r="H62" s="300"/>
      <c r="I62" s="300"/>
      <c r="J62" s="300"/>
      <c r="K62" s="301"/>
      <c r="L62" s="178">
        <f ca="1" t="shared" si="13"/>
        <v>40939.8</v>
      </c>
      <c r="M62" s="179">
        <f ca="1" t="shared" si="7"/>
        <v>40960.8</v>
      </c>
      <c r="N62" s="170">
        <f ca="1" t="shared" si="8"/>
        <v>40471.37188634259</v>
      </c>
      <c r="O62" s="171">
        <f ca="1" t="shared" si="9"/>
        <v>40939.8</v>
      </c>
      <c r="P62" s="171">
        <f ca="1" t="shared" si="10"/>
        <v>40471.37188634259</v>
      </c>
      <c r="Q62" s="171">
        <f ca="1" t="shared" si="11"/>
        <v>40471.37188634259</v>
      </c>
      <c r="R62" s="171">
        <f ca="1" t="shared" si="12"/>
        <v>40471.37188634259</v>
      </c>
      <c r="S62" s="78"/>
      <c r="T62" s="88"/>
      <c r="U62" s="88"/>
      <c r="V62" s="88"/>
      <c r="W62" s="88"/>
      <c r="X62" s="306"/>
      <c r="Y62" s="734"/>
      <c r="Z62" s="307">
        <v>4</v>
      </c>
      <c r="AA62" s="307"/>
      <c r="AB62" s="307"/>
      <c r="AC62" s="307"/>
      <c r="AD62" s="307"/>
      <c r="AE62" s="307">
        <v>32</v>
      </c>
      <c r="AF62" s="307"/>
      <c r="AG62" s="307"/>
      <c r="AH62" s="307"/>
      <c r="AI62" s="307"/>
      <c r="AJ62" s="307"/>
      <c r="AK62" s="307"/>
      <c r="AL62" s="307"/>
      <c r="AM62" s="730"/>
      <c r="AN62" s="731"/>
      <c r="AO62" s="641">
        <f>(Z62*0.5+AE62*0.1)/(Z62+AE62)</f>
        <v>0.14444444444444446</v>
      </c>
      <c r="AP62" s="647" t="s">
        <v>290</v>
      </c>
      <c r="AQ62" s="464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315"/>
      <c r="C63" s="316" t="s">
        <v>120</v>
      </c>
      <c r="D63" s="327"/>
      <c r="E63" s="729"/>
      <c r="F63" s="299">
        <v>20</v>
      </c>
      <c r="G63" s="300">
        <v>53</v>
      </c>
      <c r="H63" s="300"/>
      <c r="I63" s="300"/>
      <c r="J63" s="300"/>
      <c r="K63" s="301"/>
      <c r="L63" s="178">
        <f ca="1" t="shared" si="13"/>
        <v>40960.8</v>
      </c>
      <c r="M63" s="179">
        <f ca="1" t="shared" si="7"/>
        <v>40988.8</v>
      </c>
      <c r="N63" s="170">
        <f ca="1" t="shared" si="8"/>
        <v>40471.37188634259</v>
      </c>
      <c r="O63" s="171">
        <f ca="1" t="shared" si="9"/>
        <v>40960.8</v>
      </c>
      <c r="P63" s="171">
        <f ca="1" t="shared" si="10"/>
        <v>40471.37188634259</v>
      </c>
      <c r="Q63" s="171">
        <f ca="1" t="shared" si="11"/>
        <v>40471.37188634259</v>
      </c>
      <c r="R63" s="171">
        <f ca="1" t="shared" si="12"/>
        <v>40471.37188634259</v>
      </c>
      <c r="S63" s="78"/>
      <c r="T63" s="88"/>
      <c r="U63" s="88"/>
      <c r="V63" s="88"/>
      <c r="W63" s="88"/>
      <c r="X63" s="306"/>
      <c r="Y63" s="734"/>
      <c r="Z63" s="307"/>
      <c r="AA63" s="307"/>
      <c r="AB63" s="307"/>
      <c r="AC63" s="307"/>
      <c r="AD63" s="307"/>
      <c r="AE63" s="307">
        <v>4</v>
      </c>
      <c r="AF63" s="307">
        <v>80</v>
      </c>
      <c r="AG63" s="307"/>
      <c r="AH63" s="307"/>
      <c r="AI63" s="307"/>
      <c r="AJ63" s="307"/>
      <c r="AK63" s="307"/>
      <c r="AL63" s="307"/>
      <c r="AM63" s="730"/>
      <c r="AN63" s="731"/>
      <c r="AO63" s="641">
        <f>(AF63*0.5+AE63*0.1)/(AF63+AE63)</f>
        <v>0.4809523809523809</v>
      </c>
      <c r="AP63" s="647" t="s">
        <v>290</v>
      </c>
      <c r="AQ63" s="464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315"/>
      <c r="C64" s="316"/>
      <c r="D64" s="324" t="s">
        <v>138</v>
      </c>
      <c r="E64" s="729"/>
      <c r="F64" s="299">
        <v>0</v>
      </c>
      <c r="G64" s="300">
        <v>54</v>
      </c>
      <c r="H64" s="300"/>
      <c r="I64" s="300"/>
      <c r="J64" s="300"/>
      <c r="K64" s="301"/>
      <c r="L64" s="178">
        <f ca="1" t="shared" si="13"/>
        <v>40988.8</v>
      </c>
      <c r="M64" s="363">
        <f ca="1" t="shared" si="7"/>
        <v>40988.8</v>
      </c>
      <c r="N64" s="170">
        <f ca="1" t="shared" si="8"/>
        <v>40471.37188634259</v>
      </c>
      <c r="O64" s="171">
        <f ca="1" t="shared" si="9"/>
        <v>40988.8</v>
      </c>
      <c r="P64" s="171">
        <f ca="1" t="shared" si="10"/>
        <v>40471.37188634259</v>
      </c>
      <c r="Q64" s="171">
        <f ca="1" t="shared" si="11"/>
        <v>40471.37188634259</v>
      </c>
      <c r="R64" s="171">
        <f ca="1" t="shared" si="12"/>
        <v>40471.37188634259</v>
      </c>
      <c r="S64" s="78"/>
      <c r="T64" s="88"/>
      <c r="U64" s="88"/>
      <c r="V64" s="88"/>
      <c r="W64" s="88"/>
      <c r="X64" s="306"/>
      <c r="Y64" s="734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730"/>
      <c r="AN64" s="731"/>
      <c r="AO64" s="657">
        <v>0.25</v>
      </c>
      <c r="AP64" s="647"/>
      <c r="AQ64" s="464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315"/>
      <c r="C65" s="316" t="s">
        <v>102</v>
      </c>
      <c r="D65" s="316"/>
      <c r="E65" s="729"/>
      <c r="F65" s="299">
        <v>5</v>
      </c>
      <c r="G65" s="300">
        <v>55</v>
      </c>
      <c r="H65" s="300"/>
      <c r="I65" s="300"/>
      <c r="J65" s="300"/>
      <c r="K65" s="301"/>
      <c r="L65" s="178">
        <f ca="1" t="shared" si="13"/>
        <v>40988.8</v>
      </c>
      <c r="M65" s="179">
        <f ca="1" t="shared" si="7"/>
        <v>40995.8</v>
      </c>
      <c r="N65" s="170">
        <f ca="1" t="shared" si="8"/>
        <v>40471.37188634259</v>
      </c>
      <c r="O65" s="171">
        <f ca="1" t="shared" si="9"/>
        <v>40988.8</v>
      </c>
      <c r="P65" s="171">
        <f ca="1" t="shared" si="10"/>
        <v>40471.37188634259</v>
      </c>
      <c r="Q65" s="171">
        <f ca="1" t="shared" si="11"/>
        <v>40471.37188634259</v>
      </c>
      <c r="R65" s="171">
        <f ca="1" t="shared" si="12"/>
        <v>40471.37188634259</v>
      </c>
      <c r="S65" s="78"/>
      <c r="T65" s="88"/>
      <c r="U65" s="88"/>
      <c r="V65" s="88"/>
      <c r="W65" s="88"/>
      <c r="X65" s="306"/>
      <c r="Y65" s="734"/>
      <c r="Z65" s="307"/>
      <c r="AA65" s="307"/>
      <c r="AB65" s="307"/>
      <c r="AC65" s="307"/>
      <c r="AD65" s="307"/>
      <c r="AE65" s="307"/>
      <c r="AF65" s="307">
        <v>12</v>
      </c>
      <c r="AG65" s="307"/>
      <c r="AH65" s="307"/>
      <c r="AI65" s="307"/>
      <c r="AJ65" s="307"/>
      <c r="AK65" s="307"/>
      <c r="AL65" s="307"/>
      <c r="AM65" s="730"/>
      <c r="AN65" s="731"/>
      <c r="AO65" s="641">
        <v>0.5</v>
      </c>
      <c r="AP65" s="647" t="s">
        <v>290</v>
      </c>
      <c r="AQ65" s="464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 hidden="1">
      <c r="A66" s="168">
        <v>57</v>
      </c>
      <c r="B66" s="78"/>
      <c r="C66" s="235"/>
      <c r="E66" s="358"/>
      <c r="F66" s="127"/>
      <c r="G66" s="141"/>
      <c r="H66" s="141"/>
      <c r="I66" s="141"/>
      <c r="J66" s="141"/>
      <c r="K66" s="121"/>
      <c r="L66" s="178" t="str">
        <f t="shared" si="13"/>
        <v/>
      </c>
      <c r="M66" s="179" t="str">
        <f t="shared" si="7"/>
        <v/>
      </c>
      <c r="N66" s="170">
        <f ca="1" t="shared" si="8"/>
        <v>40471.37188634259</v>
      </c>
      <c r="O66" s="171">
        <f ca="1" t="shared" si="9"/>
        <v>40471.37188634259</v>
      </c>
      <c r="P66" s="171">
        <f ca="1" t="shared" si="10"/>
        <v>40471.37188634259</v>
      </c>
      <c r="Q66" s="171">
        <f ca="1" t="shared" si="11"/>
        <v>40471.37188634259</v>
      </c>
      <c r="R66" s="171">
        <f ca="1" t="shared" si="12"/>
        <v>40471.37188634259</v>
      </c>
      <c r="S66" s="78"/>
      <c r="T66" s="88"/>
      <c r="U66" s="88"/>
      <c r="V66" s="88"/>
      <c r="W66" s="88"/>
      <c r="X66" s="306"/>
      <c r="Y66" s="734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41"/>
      <c r="AP66" s="637"/>
      <c r="AQ66" s="464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 hidden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3"/>
        <v/>
      </c>
      <c r="M67" s="179" t="str">
        <f t="shared" si="7"/>
        <v/>
      </c>
      <c r="N67" s="170">
        <f ca="1" t="shared" si="8"/>
        <v>40471.37188634259</v>
      </c>
      <c r="O67" s="171">
        <f ca="1" t="shared" si="9"/>
        <v>40471.37188634259</v>
      </c>
      <c r="P67" s="171">
        <f ca="1" t="shared" si="10"/>
        <v>40471.37188634259</v>
      </c>
      <c r="Q67" s="171">
        <f ca="1" t="shared" si="11"/>
        <v>40471.37188634259</v>
      </c>
      <c r="R67" s="171">
        <f ca="1" t="shared" si="12"/>
        <v>40471.37188634259</v>
      </c>
      <c r="S67" s="78"/>
      <c r="T67" s="88"/>
      <c r="U67" s="88"/>
      <c r="V67" s="88"/>
      <c r="W67" s="88"/>
      <c r="X67" s="306"/>
      <c r="Y67" s="734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464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 hidden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3"/>
        <v/>
      </c>
      <c r="M68" s="179" t="str">
        <f t="shared" si="7"/>
        <v/>
      </c>
      <c r="N68" s="170">
        <f ca="1" t="shared" si="8"/>
        <v>40471.37188634259</v>
      </c>
      <c r="O68" s="171">
        <f ca="1" t="shared" si="9"/>
        <v>40471.37188634259</v>
      </c>
      <c r="P68" s="171">
        <f ca="1" t="shared" si="10"/>
        <v>40471.37188634259</v>
      </c>
      <c r="Q68" s="171">
        <f ca="1" t="shared" si="11"/>
        <v>40471.37188634259</v>
      </c>
      <c r="R68" s="171">
        <f ca="1" t="shared" si="12"/>
        <v>40471.37188634259</v>
      </c>
      <c r="S68" s="78"/>
      <c r="T68" s="88"/>
      <c r="U68" s="88"/>
      <c r="V68" s="88"/>
      <c r="W68" s="88"/>
      <c r="X68" s="306"/>
      <c r="Y68" s="734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464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 hidden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3"/>
        <v/>
      </c>
      <c r="M69" s="179" t="str">
        <f t="shared" si="7"/>
        <v/>
      </c>
      <c r="N69" s="170">
        <f ca="1" t="shared" si="8"/>
        <v>40471.37188634259</v>
      </c>
      <c r="O69" s="171">
        <f ca="1" t="shared" si="9"/>
        <v>40471.37188634259</v>
      </c>
      <c r="P69" s="171">
        <f ca="1" t="shared" si="10"/>
        <v>40471.37188634259</v>
      </c>
      <c r="Q69" s="171">
        <f ca="1" t="shared" si="11"/>
        <v>40471.37188634259</v>
      </c>
      <c r="R69" s="171">
        <f ca="1" t="shared" si="12"/>
        <v>40471.37188634259</v>
      </c>
      <c r="S69" s="78"/>
      <c r="T69" s="88"/>
      <c r="U69" s="88"/>
      <c r="V69" s="88"/>
      <c r="W69" s="88"/>
      <c r="X69" s="306"/>
      <c r="Y69" s="734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464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 hidden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3"/>
        <v/>
      </c>
      <c r="M70" s="179" t="str">
        <f t="shared" si="7"/>
        <v/>
      </c>
      <c r="N70" s="170">
        <f ca="1" t="shared" si="8"/>
        <v>40471.37188634259</v>
      </c>
      <c r="O70" s="171">
        <f ca="1" t="shared" si="9"/>
        <v>40471.37188634259</v>
      </c>
      <c r="P70" s="171">
        <f ca="1" t="shared" si="10"/>
        <v>40471.37188634259</v>
      </c>
      <c r="Q70" s="171">
        <f ca="1" t="shared" si="11"/>
        <v>40471.37188634259</v>
      </c>
      <c r="R70" s="171">
        <f ca="1" t="shared" si="12"/>
        <v>40471.37188634259</v>
      </c>
      <c r="S70" s="78"/>
      <c r="T70" s="88"/>
      <c r="U70" s="88"/>
      <c r="V70" s="88"/>
      <c r="W70" s="88"/>
      <c r="X70" s="306"/>
      <c r="Y70" s="734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464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 hidden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3"/>
        <v/>
      </c>
      <c r="M71" s="179" t="str">
        <f t="shared" si="7"/>
        <v/>
      </c>
      <c r="N71" s="170">
        <f ca="1" t="shared" si="8"/>
        <v>40471.37188634259</v>
      </c>
      <c r="O71" s="171">
        <f ca="1" t="shared" si="9"/>
        <v>40471.37188634259</v>
      </c>
      <c r="P71" s="171">
        <f ca="1" t="shared" si="10"/>
        <v>40471.37188634259</v>
      </c>
      <c r="Q71" s="171">
        <f ca="1" t="shared" si="11"/>
        <v>40471.37188634259</v>
      </c>
      <c r="R71" s="171">
        <f ca="1" t="shared" si="12"/>
        <v>40471.37188634259</v>
      </c>
      <c r="S71" s="78"/>
      <c r="T71" s="88"/>
      <c r="U71" s="88"/>
      <c r="V71" s="88"/>
      <c r="W71" s="88"/>
      <c r="X71" s="306"/>
      <c r="Y71" s="734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464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 hidden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3"/>
        <v/>
      </c>
      <c r="M72" s="179" t="str">
        <f t="shared" si="7"/>
        <v/>
      </c>
      <c r="N72" s="170">
        <f ca="1" t="shared" si="8"/>
        <v>40471.37188634259</v>
      </c>
      <c r="O72" s="171">
        <f ca="1" t="shared" si="9"/>
        <v>40471.37188634259</v>
      </c>
      <c r="P72" s="171">
        <f ca="1" t="shared" si="10"/>
        <v>40471.37188634259</v>
      </c>
      <c r="Q72" s="171">
        <f ca="1" t="shared" si="11"/>
        <v>40471.37188634259</v>
      </c>
      <c r="R72" s="171">
        <f ca="1" t="shared" si="12"/>
        <v>40471.37188634259</v>
      </c>
      <c r="S72" s="78"/>
      <c r="T72" s="88"/>
      <c r="U72" s="88"/>
      <c r="V72" s="88"/>
      <c r="W72" s="88"/>
      <c r="X72" s="306"/>
      <c r="Y72" s="734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464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3"/>
        <v/>
      </c>
      <c r="M73" s="179" t="str">
        <f t="shared" si="7"/>
        <v/>
      </c>
      <c r="N73" s="170">
        <f ca="1" t="shared" si="8"/>
        <v>40471.37188634259</v>
      </c>
      <c r="O73" s="171">
        <f ca="1" t="shared" si="9"/>
        <v>40471.37188634259</v>
      </c>
      <c r="P73" s="171">
        <f ca="1" t="shared" si="10"/>
        <v>40471.37188634259</v>
      </c>
      <c r="Q73" s="171">
        <f ca="1" t="shared" si="11"/>
        <v>40471.37188634259</v>
      </c>
      <c r="R73" s="171">
        <f ca="1" t="shared" si="12"/>
        <v>40471.37188634259</v>
      </c>
      <c r="S73" s="78"/>
      <c r="T73" s="88"/>
      <c r="U73" s="88"/>
      <c r="V73" s="88"/>
      <c r="W73" s="88"/>
      <c r="X73" s="306"/>
      <c r="Y73" s="734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464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3"/>
        <v/>
      </c>
      <c r="M74" s="179" t="str">
        <f aca="true" t="shared" si="14" ref="M74:M105">IF(F74="","",+L74+(F74*7/5))</f>
        <v/>
      </c>
      <c r="N74" s="170">
        <f aca="true" t="shared" si="15" ref="N74:N105">IF(K74="",NOW(),K74)</f>
        <v>40471.37188634259</v>
      </c>
      <c r="O74" s="171">
        <f aca="true" t="shared" si="16" ref="O74:O105">IF(G74="",NOW(),VLOOKUP(G74,$A$10:$M$152,13))</f>
        <v>40471.37188634259</v>
      </c>
      <c r="P74" s="171">
        <f aca="true" t="shared" si="17" ref="P74:P105">IF(H74="",NOW(),VLOOKUP(H74,$A$10:$M$152,13))</f>
        <v>40471.37188634259</v>
      </c>
      <c r="Q74" s="171">
        <f aca="true" t="shared" si="18" ref="Q74:Q105">IF(I74="",NOW(),VLOOKUP(I74,$A$10:$M$152,13))</f>
        <v>40471.37188634259</v>
      </c>
      <c r="R74" s="171">
        <f aca="true" t="shared" si="19" ref="R74:R105">IF(J74="",NOW(),VLOOKUP(J74,$A$10:$M$152,13))</f>
        <v>40471.37188634259</v>
      </c>
      <c r="S74" s="78"/>
      <c r="T74" s="88"/>
      <c r="U74" s="88"/>
      <c r="V74" s="88"/>
      <c r="W74" s="88"/>
      <c r="X74" s="306"/>
      <c r="Y74" s="734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464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0" ref="L75:L106">IF(F75="","",IF(K75="",MAX(N75:R75),K75))</f>
        <v/>
      </c>
      <c r="M75" s="179" t="str">
        <f t="shared" si="14"/>
        <v/>
      </c>
      <c r="N75" s="170">
        <f ca="1" t="shared" si="15"/>
        <v>40471.37188634259</v>
      </c>
      <c r="O75" s="171">
        <f ca="1" t="shared" si="16"/>
        <v>40471.37188634259</v>
      </c>
      <c r="P75" s="171">
        <f ca="1" t="shared" si="17"/>
        <v>40471.37188634259</v>
      </c>
      <c r="Q75" s="171">
        <f ca="1" t="shared" si="18"/>
        <v>40471.37188634259</v>
      </c>
      <c r="R75" s="171">
        <f ca="1" t="shared" si="19"/>
        <v>40471.37188634259</v>
      </c>
      <c r="S75" s="78"/>
      <c r="T75" s="88"/>
      <c r="U75" s="88"/>
      <c r="V75" s="88"/>
      <c r="W75" s="88"/>
      <c r="X75" s="306"/>
      <c r="Y75" s="734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464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0"/>
        <v/>
      </c>
      <c r="M76" s="179" t="str">
        <f t="shared" si="14"/>
        <v/>
      </c>
      <c r="N76" s="170">
        <f ca="1" t="shared" si="15"/>
        <v>40471.37188634259</v>
      </c>
      <c r="O76" s="171">
        <f ca="1" t="shared" si="16"/>
        <v>40471.37188634259</v>
      </c>
      <c r="P76" s="171">
        <f ca="1" t="shared" si="17"/>
        <v>40471.37188634259</v>
      </c>
      <c r="Q76" s="171">
        <f ca="1" t="shared" si="18"/>
        <v>40471.37188634259</v>
      </c>
      <c r="R76" s="171">
        <f ca="1" t="shared" si="19"/>
        <v>40471.37188634259</v>
      </c>
      <c r="S76" s="78"/>
      <c r="T76" s="88"/>
      <c r="U76" s="88"/>
      <c r="V76" s="88"/>
      <c r="W76" s="88"/>
      <c r="X76" s="306"/>
      <c r="Y76" s="734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641" t="e">
        <f>(Z76*0.5+AE76*0.1)/(Z76+AE76)</f>
        <v>#DIV/0!</v>
      </c>
      <c r="AP76" s="647" t="s">
        <v>280</v>
      </c>
      <c r="AQ76" s="464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0"/>
        <v/>
      </c>
      <c r="M77" s="179" t="str">
        <f t="shared" si="14"/>
        <v/>
      </c>
      <c r="N77" s="170">
        <f ca="1" t="shared" si="15"/>
        <v>40471.37188634259</v>
      </c>
      <c r="O77" s="171">
        <f ca="1" t="shared" si="16"/>
        <v>40471.37188634259</v>
      </c>
      <c r="P77" s="171">
        <f ca="1" t="shared" si="17"/>
        <v>40471.37188634259</v>
      </c>
      <c r="Q77" s="171">
        <f ca="1" t="shared" si="18"/>
        <v>40471.37188634259</v>
      </c>
      <c r="R77" s="171">
        <f ca="1" t="shared" si="19"/>
        <v>40471.37188634259</v>
      </c>
      <c r="S77" s="78"/>
      <c r="T77" s="88"/>
      <c r="U77" s="88"/>
      <c r="V77" s="88"/>
      <c r="W77" s="88"/>
      <c r="X77" s="306"/>
      <c r="Y77" s="734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>
        <v>0.5</v>
      </c>
      <c r="AP77" s="647" t="s">
        <v>280</v>
      </c>
      <c r="AQ77" s="464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0"/>
        <v/>
      </c>
      <c r="M78" s="179" t="str">
        <f t="shared" si="14"/>
        <v/>
      </c>
      <c r="N78" s="170">
        <f ca="1" t="shared" si="15"/>
        <v>40471.37188634259</v>
      </c>
      <c r="O78" s="171">
        <f ca="1" t="shared" si="16"/>
        <v>40471.37188634259</v>
      </c>
      <c r="P78" s="171">
        <f ca="1" t="shared" si="17"/>
        <v>40471.37188634259</v>
      </c>
      <c r="Q78" s="171">
        <f ca="1" t="shared" si="18"/>
        <v>40471.37188634259</v>
      </c>
      <c r="R78" s="171">
        <f ca="1" t="shared" si="19"/>
        <v>40471.37188634259</v>
      </c>
      <c r="S78" s="78"/>
      <c r="T78" s="88"/>
      <c r="U78" s="88"/>
      <c r="V78" s="88"/>
      <c r="W78" s="88"/>
      <c r="X78" s="306"/>
      <c r="Y78" s="734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47"/>
      <c r="AQ78" s="464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0"/>
        <v/>
      </c>
      <c r="M79" s="179" t="str">
        <f t="shared" si="14"/>
        <v/>
      </c>
      <c r="N79" s="170">
        <f ca="1" t="shared" si="15"/>
        <v>40471.37188634259</v>
      </c>
      <c r="O79" s="171">
        <f ca="1" t="shared" si="16"/>
        <v>40471.37188634259</v>
      </c>
      <c r="P79" s="171">
        <f ca="1" t="shared" si="17"/>
        <v>40471.37188634259</v>
      </c>
      <c r="Q79" s="171">
        <f ca="1" t="shared" si="18"/>
        <v>40471.37188634259</v>
      </c>
      <c r="R79" s="171">
        <f ca="1" t="shared" si="19"/>
        <v>40471.37188634259</v>
      </c>
      <c r="S79" s="78"/>
      <c r="T79" s="88"/>
      <c r="U79" s="88"/>
      <c r="V79" s="88"/>
      <c r="W79" s="88"/>
      <c r="X79" s="306"/>
      <c r="Y79" s="734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641">
        <v>0.1</v>
      </c>
      <c r="AP79" s="647" t="s">
        <v>280</v>
      </c>
      <c r="AQ79" s="464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0"/>
        <v/>
      </c>
      <c r="M80" s="179" t="str">
        <f t="shared" si="14"/>
        <v/>
      </c>
      <c r="N80" s="170">
        <f ca="1" t="shared" si="15"/>
        <v>40471.37188634259</v>
      </c>
      <c r="O80" s="171">
        <f ca="1" t="shared" si="16"/>
        <v>40471.37188634259</v>
      </c>
      <c r="P80" s="171">
        <f ca="1" t="shared" si="17"/>
        <v>40471.37188634259</v>
      </c>
      <c r="Q80" s="171">
        <f ca="1" t="shared" si="18"/>
        <v>40471.37188634259</v>
      </c>
      <c r="R80" s="171">
        <f ca="1" t="shared" si="19"/>
        <v>40471.37188634259</v>
      </c>
      <c r="S80" s="78"/>
      <c r="T80" s="88"/>
      <c r="U80" s="88"/>
      <c r="V80" s="88"/>
      <c r="W80" s="88"/>
      <c r="X80" s="306"/>
      <c r="Y80" s="734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>
        <v>0.2</v>
      </c>
      <c r="AP80" s="646" t="s">
        <v>284</v>
      </c>
      <c r="AQ80" s="464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0"/>
        <v/>
      </c>
      <c r="M81" s="179" t="str">
        <f t="shared" si="14"/>
        <v/>
      </c>
      <c r="N81" s="170">
        <f ca="1" t="shared" si="15"/>
        <v>40471.37188634259</v>
      </c>
      <c r="O81" s="171">
        <f ca="1" t="shared" si="16"/>
        <v>40471.37188634259</v>
      </c>
      <c r="P81" s="171">
        <f ca="1" t="shared" si="17"/>
        <v>40471.37188634259</v>
      </c>
      <c r="Q81" s="171">
        <f ca="1" t="shared" si="18"/>
        <v>40471.37188634259</v>
      </c>
      <c r="R81" s="171">
        <f ca="1" t="shared" si="19"/>
        <v>40471.37188634259</v>
      </c>
      <c r="S81" s="78"/>
      <c r="T81" s="88"/>
      <c r="U81" s="88"/>
      <c r="V81" s="88"/>
      <c r="W81" s="88"/>
      <c r="X81" s="306"/>
      <c r="Y81" s="734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41"/>
      <c r="AP81" s="646"/>
      <c r="AQ81" s="464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0"/>
        <v/>
      </c>
      <c r="M82" s="179" t="str">
        <f t="shared" si="14"/>
        <v/>
      </c>
      <c r="N82" s="170">
        <f ca="1" t="shared" si="15"/>
        <v>40471.37188634259</v>
      </c>
      <c r="O82" s="171">
        <f ca="1" t="shared" si="16"/>
        <v>40471.37188634259</v>
      </c>
      <c r="P82" s="171">
        <f ca="1" t="shared" si="17"/>
        <v>40471.37188634259</v>
      </c>
      <c r="Q82" s="171">
        <f ca="1" t="shared" si="18"/>
        <v>40471.37188634259</v>
      </c>
      <c r="R82" s="171">
        <f ca="1" t="shared" si="19"/>
        <v>40471.37188634259</v>
      </c>
      <c r="S82" s="78"/>
      <c r="T82" s="88"/>
      <c r="U82" s="88"/>
      <c r="V82" s="88"/>
      <c r="W82" s="88"/>
      <c r="X82" s="306"/>
      <c r="Y82" s="734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46"/>
      <c r="AQ82" s="464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0"/>
        <v/>
      </c>
      <c r="M83" s="179" t="str">
        <f t="shared" si="14"/>
        <v/>
      </c>
      <c r="N83" s="170">
        <f ca="1" t="shared" si="15"/>
        <v>40471.37188634259</v>
      </c>
      <c r="O83" s="171">
        <f ca="1" t="shared" si="16"/>
        <v>40471.37188634259</v>
      </c>
      <c r="P83" s="171">
        <f ca="1" t="shared" si="17"/>
        <v>40471.37188634259</v>
      </c>
      <c r="Q83" s="171">
        <f ca="1" t="shared" si="18"/>
        <v>40471.37188634259</v>
      </c>
      <c r="R83" s="171">
        <f ca="1" t="shared" si="19"/>
        <v>40471.37188634259</v>
      </c>
      <c r="S83" s="78"/>
      <c r="T83" s="88"/>
      <c r="U83" s="88"/>
      <c r="V83" s="88"/>
      <c r="W83" s="88"/>
      <c r="X83" s="306"/>
      <c r="Y83" s="734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57">
        <f>'1220  Misc C&amp;S'!AO19</f>
        <v>0.2</v>
      </c>
      <c r="AP83" s="647" t="s">
        <v>280</v>
      </c>
      <c r="AQ83" s="464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0"/>
        <v/>
      </c>
      <c r="M84" s="179" t="str">
        <f t="shared" si="14"/>
        <v/>
      </c>
      <c r="N84" s="170">
        <f ca="1" t="shared" si="15"/>
        <v>40471.37188634259</v>
      </c>
      <c r="O84" s="171">
        <f ca="1" t="shared" si="16"/>
        <v>40471.37188634259</v>
      </c>
      <c r="P84" s="171">
        <f ca="1" t="shared" si="17"/>
        <v>40471.37188634259</v>
      </c>
      <c r="Q84" s="171">
        <f ca="1" t="shared" si="18"/>
        <v>40471.37188634259</v>
      </c>
      <c r="R84" s="171">
        <f ca="1" t="shared" si="19"/>
        <v>40471.37188634259</v>
      </c>
      <c r="S84" s="78"/>
      <c r="T84" s="88"/>
      <c r="U84" s="88"/>
      <c r="V84" s="88"/>
      <c r="W84" s="88"/>
      <c r="X84" s="306"/>
      <c r="Y84" s="734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47"/>
      <c r="AQ84" s="464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0"/>
        <v/>
      </c>
      <c r="M85" s="179" t="str">
        <f t="shared" si="14"/>
        <v/>
      </c>
      <c r="N85" s="170">
        <f ca="1" t="shared" si="15"/>
        <v>40471.37188634259</v>
      </c>
      <c r="O85" s="171">
        <f ca="1" t="shared" si="16"/>
        <v>40471.37188634259</v>
      </c>
      <c r="P85" s="171">
        <f ca="1" t="shared" si="17"/>
        <v>40471.37188634259</v>
      </c>
      <c r="Q85" s="171">
        <f ca="1" t="shared" si="18"/>
        <v>40471.37188634259</v>
      </c>
      <c r="R85" s="171">
        <f ca="1" t="shared" si="19"/>
        <v>40471.37188634259</v>
      </c>
      <c r="S85" s="78"/>
      <c r="T85" s="88"/>
      <c r="U85" s="88"/>
      <c r="V85" s="88"/>
      <c r="W85" s="88"/>
      <c r="X85" s="306"/>
      <c r="Y85" s="734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641" t="e">
        <f>(Z85*0.5+AE85*0.1)/(Z85+AE85)</f>
        <v>#DIV/0!</v>
      </c>
      <c r="AP85" s="647" t="s">
        <v>280</v>
      </c>
      <c r="AQ85" s="464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0"/>
        <v/>
      </c>
      <c r="M86" s="179" t="str">
        <f t="shared" si="14"/>
        <v/>
      </c>
      <c r="N86" s="170">
        <f ca="1" t="shared" si="15"/>
        <v>40471.37188634259</v>
      </c>
      <c r="O86" s="171">
        <f ca="1" t="shared" si="16"/>
        <v>40471.37188634259</v>
      </c>
      <c r="P86" s="171">
        <f ca="1" t="shared" si="17"/>
        <v>40471.37188634259</v>
      </c>
      <c r="Q86" s="171">
        <f ca="1" t="shared" si="18"/>
        <v>40471.37188634259</v>
      </c>
      <c r="R86" s="171">
        <f ca="1" t="shared" si="19"/>
        <v>40471.37188634259</v>
      </c>
      <c r="S86" s="78"/>
      <c r="T86" s="88"/>
      <c r="U86" s="88"/>
      <c r="V86" s="88"/>
      <c r="W86" s="88"/>
      <c r="X86" s="306"/>
      <c r="Y86" s="734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47"/>
      <c r="AQ86" s="464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0"/>
        <v/>
      </c>
      <c r="M87" s="179" t="str">
        <f t="shared" si="14"/>
        <v/>
      </c>
      <c r="N87" s="170">
        <f ca="1" t="shared" si="15"/>
        <v>40471.37188634259</v>
      </c>
      <c r="O87" s="171">
        <f ca="1" t="shared" si="16"/>
        <v>40471.37188634259</v>
      </c>
      <c r="P87" s="171">
        <f ca="1" t="shared" si="17"/>
        <v>40471.37188634259</v>
      </c>
      <c r="Q87" s="171">
        <f ca="1" t="shared" si="18"/>
        <v>40471.37188634259</v>
      </c>
      <c r="R87" s="171">
        <f ca="1" t="shared" si="19"/>
        <v>40471.37188634259</v>
      </c>
      <c r="S87" s="78"/>
      <c r="T87" s="88"/>
      <c r="U87" s="88"/>
      <c r="V87" s="88"/>
      <c r="W87" s="88"/>
      <c r="X87" s="306"/>
      <c r="Y87" s="734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47"/>
      <c r="AQ87" s="464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0"/>
        <v/>
      </c>
      <c r="M88" s="179" t="str">
        <f t="shared" si="14"/>
        <v/>
      </c>
      <c r="N88" s="170">
        <f ca="1" t="shared" si="15"/>
        <v>40471.37188634259</v>
      </c>
      <c r="O88" s="171">
        <f ca="1" t="shared" si="16"/>
        <v>40471.37188634259</v>
      </c>
      <c r="P88" s="171">
        <f ca="1" t="shared" si="17"/>
        <v>40471.37188634259</v>
      </c>
      <c r="Q88" s="171">
        <f ca="1" t="shared" si="18"/>
        <v>40471.37188634259</v>
      </c>
      <c r="R88" s="171">
        <f ca="1" t="shared" si="19"/>
        <v>40471.37188634259</v>
      </c>
      <c r="S88" s="78"/>
      <c r="T88" s="88"/>
      <c r="U88" s="88"/>
      <c r="V88" s="88"/>
      <c r="W88" s="88"/>
      <c r="X88" s="306"/>
      <c r="Y88" s="734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57">
        <f>'1220  Misc C&amp;S'!AO23</f>
        <v>0</v>
      </c>
      <c r="AP88" s="647" t="s">
        <v>280</v>
      </c>
      <c r="AQ88" s="464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0"/>
        <v/>
      </c>
      <c r="M89" s="179" t="str">
        <f t="shared" si="14"/>
        <v/>
      </c>
      <c r="N89" s="170">
        <f ca="1" t="shared" si="15"/>
        <v>40471.37188634259</v>
      </c>
      <c r="O89" s="171">
        <f ca="1" t="shared" si="16"/>
        <v>40471.37188634259</v>
      </c>
      <c r="P89" s="171">
        <f ca="1" t="shared" si="17"/>
        <v>40471.37188634259</v>
      </c>
      <c r="Q89" s="171">
        <f ca="1" t="shared" si="18"/>
        <v>40471.37188634259</v>
      </c>
      <c r="R89" s="171">
        <f ca="1" t="shared" si="19"/>
        <v>40471.37188634259</v>
      </c>
      <c r="S89" s="78"/>
      <c r="T89" s="88"/>
      <c r="U89" s="88"/>
      <c r="V89" s="88"/>
      <c r="W89" s="88"/>
      <c r="X89" s="306"/>
      <c r="Y89" s="734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46"/>
      <c r="AQ89" s="464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0"/>
        <v/>
      </c>
      <c r="M90" s="179" t="str">
        <f t="shared" si="14"/>
        <v/>
      </c>
      <c r="N90" s="170">
        <f ca="1" t="shared" si="15"/>
        <v>40471.37188634259</v>
      </c>
      <c r="O90" s="171">
        <f ca="1" t="shared" si="16"/>
        <v>40471.37188634259</v>
      </c>
      <c r="P90" s="171">
        <f ca="1" t="shared" si="17"/>
        <v>40471.37188634259</v>
      </c>
      <c r="Q90" s="171">
        <f ca="1" t="shared" si="18"/>
        <v>40471.37188634259</v>
      </c>
      <c r="R90" s="171">
        <f ca="1" t="shared" si="19"/>
        <v>40471.37188634259</v>
      </c>
      <c r="S90" s="78"/>
      <c r="T90" s="88"/>
      <c r="U90" s="88"/>
      <c r="V90" s="88"/>
      <c r="W90" s="88"/>
      <c r="X90" s="306"/>
      <c r="Y90" s="734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41"/>
      <c r="AP90" s="646"/>
      <c r="AQ90" s="464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0"/>
        <v/>
      </c>
      <c r="M91" s="179" t="str">
        <f t="shared" si="14"/>
        <v/>
      </c>
      <c r="N91" s="170">
        <f ca="1" t="shared" si="15"/>
        <v>40471.37188634259</v>
      </c>
      <c r="O91" s="171">
        <f ca="1" t="shared" si="16"/>
        <v>40471.37188634259</v>
      </c>
      <c r="P91" s="171">
        <f ca="1" t="shared" si="17"/>
        <v>40471.37188634259</v>
      </c>
      <c r="Q91" s="171">
        <f ca="1" t="shared" si="18"/>
        <v>40471.37188634259</v>
      </c>
      <c r="R91" s="171">
        <f ca="1" t="shared" si="19"/>
        <v>40471.37188634259</v>
      </c>
      <c r="S91" s="78"/>
      <c r="T91" s="88"/>
      <c r="U91" s="88"/>
      <c r="V91" s="88"/>
      <c r="W91" s="88"/>
      <c r="X91" s="306"/>
      <c r="Y91" s="734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46"/>
      <c r="AQ91" s="464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0"/>
        <v/>
      </c>
      <c r="M92" s="179" t="str">
        <f t="shared" si="14"/>
        <v/>
      </c>
      <c r="N92" s="170">
        <f ca="1" t="shared" si="15"/>
        <v>40471.37188634259</v>
      </c>
      <c r="O92" s="171">
        <f ca="1" t="shared" si="16"/>
        <v>40471.37188634259</v>
      </c>
      <c r="P92" s="171">
        <f ca="1" t="shared" si="17"/>
        <v>40471.37188634259</v>
      </c>
      <c r="Q92" s="171">
        <f ca="1" t="shared" si="18"/>
        <v>40471.37188634259</v>
      </c>
      <c r="R92" s="171">
        <f ca="1" t="shared" si="19"/>
        <v>40471.37188634259</v>
      </c>
      <c r="S92" s="78"/>
      <c r="T92" s="88"/>
      <c r="U92" s="88"/>
      <c r="V92" s="88"/>
      <c r="W92" s="88"/>
      <c r="X92" s="306"/>
      <c r="Y92" s="734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46"/>
      <c r="AQ92" s="464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0"/>
        <v/>
      </c>
      <c r="M93" s="179" t="str">
        <f t="shared" si="14"/>
        <v/>
      </c>
      <c r="N93" s="170">
        <f ca="1" t="shared" si="15"/>
        <v>40471.37188634259</v>
      </c>
      <c r="O93" s="171">
        <f ca="1" t="shared" si="16"/>
        <v>40471.37188634259</v>
      </c>
      <c r="P93" s="171">
        <f ca="1" t="shared" si="17"/>
        <v>40471.37188634259</v>
      </c>
      <c r="Q93" s="171">
        <f ca="1" t="shared" si="18"/>
        <v>40471.37188634259</v>
      </c>
      <c r="R93" s="171">
        <f ca="1" t="shared" si="19"/>
        <v>40471.37188634259</v>
      </c>
      <c r="S93" s="78"/>
      <c r="T93" s="88"/>
      <c r="U93" s="88"/>
      <c r="V93" s="88"/>
      <c r="W93" s="88"/>
      <c r="X93" s="306"/>
      <c r="Y93" s="734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46"/>
      <c r="AQ93" s="464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0"/>
        <v/>
      </c>
      <c r="M94" s="179" t="str">
        <f t="shared" si="14"/>
        <v/>
      </c>
      <c r="N94" s="170">
        <f ca="1" t="shared" si="15"/>
        <v>40471.37188634259</v>
      </c>
      <c r="O94" s="171">
        <f ca="1" t="shared" si="16"/>
        <v>40471.37188634259</v>
      </c>
      <c r="P94" s="171">
        <f ca="1" t="shared" si="17"/>
        <v>40471.37188634259</v>
      </c>
      <c r="Q94" s="171">
        <f ca="1" t="shared" si="18"/>
        <v>40471.37188634259</v>
      </c>
      <c r="R94" s="171">
        <f ca="1" t="shared" si="19"/>
        <v>40471.37188634259</v>
      </c>
      <c r="S94" s="78"/>
      <c r="T94" s="88"/>
      <c r="U94" s="88"/>
      <c r="V94" s="88"/>
      <c r="W94" s="88"/>
      <c r="X94" s="306"/>
      <c r="Y94" s="734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47"/>
      <c r="AQ94" s="464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0"/>
        <v/>
      </c>
      <c r="M95" s="179" t="str">
        <f t="shared" si="14"/>
        <v/>
      </c>
      <c r="N95" s="170">
        <f ca="1" t="shared" si="15"/>
        <v>40471.37188634259</v>
      </c>
      <c r="O95" s="171">
        <f ca="1" t="shared" si="16"/>
        <v>40471.37188634259</v>
      </c>
      <c r="P95" s="171">
        <f ca="1" t="shared" si="17"/>
        <v>40471.37188634259</v>
      </c>
      <c r="Q95" s="171">
        <f ca="1" t="shared" si="18"/>
        <v>40471.37188634259</v>
      </c>
      <c r="R95" s="171">
        <f ca="1" t="shared" si="19"/>
        <v>40471.37188634259</v>
      </c>
      <c r="S95" s="78"/>
      <c r="T95" s="88"/>
      <c r="U95" s="88"/>
      <c r="V95" s="88"/>
      <c r="W95" s="88"/>
      <c r="X95" s="306"/>
      <c r="Y95" s="734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641" t="e">
        <f>(Z95*0.5+AE95*0.1)/(Z95+AE95)</f>
        <v>#DIV/0!</v>
      </c>
      <c r="AP95" s="647" t="s">
        <v>280</v>
      </c>
      <c r="AQ95" s="464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0"/>
        <v/>
      </c>
      <c r="M96" s="179" t="str">
        <f t="shared" si="14"/>
        <v/>
      </c>
      <c r="N96" s="170">
        <f ca="1" t="shared" si="15"/>
        <v>40471.37188634259</v>
      </c>
      <c r="O96" s="171">
        <f ca="1" t="shared" si="16"/>
        <v>40471.37188634259</v>
      </c>
      <c r="P96" s="171">
        <f ca="1" t="shared" si="17"/>
        <v>40471.37188634259</v>
      </c>
      <c r="Q96" s="171">
        <f ca="1" t="shared" si="18"/>
        <v>40471.37188634259</v>
      </c>
      <c r="R96" s="171">
        <f ca="1" t="shared" si="19"/>
        <v>40471.37188634259</v>
      </c>
      <c r="S96" s="78"/>
      <c r="T96" s="88"/>
      <c r="U96" s="88"/>
      <c r="V96" s="88"/>
      <c r="W96" s="88"/>
      <c r="X96" s="306"/>
      <c r="Y96" s="734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 t="e">
        <f>(Z96*0.5+AE96*0.1)/(Z96+AE96)</f>
        <v>#DIV/0!</v>
      </c>
      <c r="AP96" s="647" t="s">
        <v>280</v>
      </c>
      <c r="AQ96" s="464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0"/>
        <v/>
      </c>
      <c r="M97" s="179" t="str">
        <f t="shared" si="14"/>
        <v/>
      </c>
      <c r="N97" s="170">
        <f ca="1" t="shared" si="15"/>
        <v>40471.37188634259</v>
      </c>
      <c r="O97" s="171">
        <f ca="1" t="shared" si="16"/>
        <v>40471.37188634259</v>
      </c>
      <c r="P97" s="171">
        <f ca="1" t="shared" si="17"/>
        <v>40471.37188634259</v>
      </c>
      <c r="Q97" s="171">
        <f ca="1" t="shared" si="18"/>
        <v>40471.37188634259</v>
      </c>
      <c r="R97" s="171">
        <f ca="1" t="shared" si="19"/>
        <v>40471.37188634259</v>
      </c>
      <c r="S97" s="78"/>
      <c r="T97" s="88"/>
      <c r="U97" s="88"/>
      <c r="V97" s="88"/>
      <c r="W97" s="88"/>
      <c r="X97" s="306"/>
      <c r="Y97" s="734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641"/>
      <c r="AP97" s="646"/>
      <c r="AQ97" s="464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0"/>
        <v/>
      </c>
      <c r="M98" s="179" t="str">
        <f t="shared" si="14"/>
        <v/>
      </c>
      <c r="N98" s="170">
        <f ca="1" t="shared" si="15"/>
        <v>40471.37188634259</v>
      </c>
      <c r="O98" s="171">
        <f ca="1" t="shared" si="16"/>
        <v>40471.37188634259</v>
      </c>
      <c r="P98" s="171">
        <f ca="1" t="shared" si="17"/>
        <v>40471.37188634259</v>
      </c>
      <c r="Q98" s="171">
        <f ca="1" t="shared" si="18"/>
        <v>40471.37188634259</v>
      </c>
      <c r="R98" s="171">
        <f ca="1" t="shared" si="19"/>
        <v>40471.37188634259</v>
      </c>
      <c r="S98" s="78"/>
      <c r="T98" s="88"/>
      <c r="U98" s="88"/>
      <c r="V98" s="88"/>
      <c r="W98" s="88"/>
      <c r="X98" s="306"/>
      <c r="Y98" s="734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641">
        <v>0.2</v>
      </c>
      <c r="AP98" s="646" t="s">
        <v>283</v>
      </c>
      <c r="AQ98" s="464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0"/>
        <v/>
      </c>
      <c r="M99" s="179" t="str">
        <f t="shared" si="14"/>
        <v/>
      </c>
      <c r="N99" s="170">
        <f ca="1" t="shared" si="15"/>
        <v>40471.37188634259</v>
      </c>
      <c r="O99" s="171">
        <f ca="1" t="shared" si="16"/>
        <v>40471.37188634259</v>
      </c>
      <c r="P99" s="171">
        <f ca="1" t="shared" si="17"/>
        <v>40471.37188634259</v>
      </c>
      <c r="Q99" s="171">
        <f ca="1" t="shared" si="18"/>
        <v>40471.37188634259</v>
      </c>
      <c r="R99" s="171">
        <f ca="1" t="shared" si="19"/>
        <v>40471.37188634259</v>
      </c>
      <c r="S99" s="78"/>
      <c r="T99" s="88"/>
      <c r="U99" s="88"/>
      <c r="V99" s="88"/>
      <c r="W99" s="88"/>
      <c r="X99" s="306"/>
      <c r="Y99" s="734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41"/>
      <c r="AP99" s="646"/>
      <c r="AQ99" s="464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0"/>
        <v/>
      </c>
      <c r="M100" s="179" t="str">
        <f t="shared" si="14"/>
        <v/>
      </c>
      <c r="N100" s="170">
        <f ca="1" t="shared" si="15"/>
        <v>40471.37188634259</v>
      </c>
      <c r="O100" s="171">
        <f ca="1" t="shared" si="16"/>
        <v>40471.37188634259</v>
      </c>
      <c r="P100" s="171">
        <f ca="1" t="shared" si="17"/>
        <v>40471.37188634259</v>
      </c>
      <c r="Q100" s="171">
        <f ca="1" t="shared" si="18"/>
        <v>40471.37188634259</v>
      </c>
      <c r="R100" s="171">
        <f ca="1" t="shared" si="19"/>
        <v>40471.37188634259</v>
      </c>
      <c r="S100" s="78"/>
      <c r="T100" s="88"/>
      <c r="U100" s="88"/>
      <c r="V100" s="88"/>
      <c r="W100" s="88"/>
      <c r="X100" s="306"/>
      <c r="Y100" s="734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>
        <v>0.5</v>
      </c>
      <c r="AP100" s="647" t="s">
        <v>280</v>
      </c>
      <c r="AQ100" s="464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0"/>
        <v/>
      </c>
      <c r="M101" s="179" t="str">
        <f t="shared" si="14"/>
        <v/>
      </c>
      <c r="N101" s="170">
        <f ca="1" t="shared" si="15"/>
        <v>40471.37188634259</v>
      </c>
      <c r="O101" s="171">
        <f ca="1" t="shared" si="16"/>
        <v>40471.37188634259</v>
      </c>
      <c r="P101" s="171">
        <f ca="1" t="shared" si="17"/>
        <v>40471.37188634259</v>
      </c>
      <c r="Q101" s="171">
        <f ca="1" t="shared" si="18"/>
        <v>40471.37188634259</v>
      </c>
      <c r="R101" s="171">
        <f ca="1" t="shared" si="19"/>
        <v>40471.37188634259</v>
      </c>
      <c r="S101" s="78"/>
      <c r="T101" s="88"/>
      <c r="U101" s="88"/>
      <c r="V101" s="88"/>
      <c r="W101" s="88"/>
      <c r="X101" s="306"/>
      <c r="Y101" s="734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>
        <v>0.5</v>
      </c>
      <c r="AP101" s="647" t="s">
        <v>280</v>
      </c>
      <c r="AQ101" s="464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0"/>
        <v/>
      </c>
      <c r="M102" s="179" t="str">
        <f t="shared" si="14"/>
        <v/>
      </c>
      <c r="N102" s="170">
        <f ca="1" t="shared" si="15"/>
        <v>40471.37188634259</v>
      </c>
      <c r="O102" s="171">
        <f ca="1" t="shared" si="16"/>
        <v>40471.37188634259</v>
      </c>
      <c r="P102" s="171">
        <f ca="1" t="shared" si="17"/>
        <v>40471.37188634259</v>
      </c>
      <c r="Q102" s="171">
        <f ca="1" t="shared" si="18"/>
        <v>40471.37188634259</v>
      </c>
      <c r="R102" s="171">
        <f ca="1" t="shared" si="19"/>
        <v>40471.37188634259</v>
      </c>
      <c r="S102" s="78"/>
      <c r="T102" s="88"/>
      <c r="U102" s="88"/>
      <c r="V102" s="88"/>
      <c r="W102" s="88"/>
      <c r="X102" s="306"/>
      <c r="Y102" s="734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 t="e">
        <f>(Z102*0.5+AE102*0.1)/(Z102+AE102)</f>
        <v>#DIV/0!</v>
      </c>
      <c r="AP102" s="647" t="s">
        <v>280</v>
      </c>
      <c r="AQ102" s="464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0"/>
        <v/>
      </c>
      <c r="M103" s="179" t="str">
        <f t="shared" si="14"/>
        <v/>
      </c>
      <c r="N103" s="170">
        <f ca="1" t="shared" si="15"/>
        <v>40471.37188634259</v>
      </c>
      <c r="O103" s="171">
        <f ca="1" t="shared" si="16"/>
        <v>40471.37188634259</v>
      </c>
      <c r="P103" s="171">
        <f ca="1" t="shared" si="17"/>
        <v>40471.37188634259</v>
      </c>
      <c r="Q103" s="171">
        <f ca="1" t="shared" si="18"/>
        <v>40471.37188634259</v>
      </c>
      <c r="R103" s="171">
        <f ca="1" t="shared" si="19"/>
        <v>40471.37188634259</v>
      </c>
      <c r="S103" s="78"/>
      <c r="T103" s="88"/>
      <c r="U103" s="88"/>
      <c r="V103" s="88"/>
      <c r="W103" s="88"/>
      <c r="X103" s="306"/>
      <c r="Y103" s="734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41"/>
      <c r="AP103" s="646"/>
      <c r="AQ103" s="464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0"/>
        <v/>
      </c>
      <c r="M104" s="179" t="str">
        <f t="shared" si="14"/>
        <v/>
      </c>
      <c r="N104" s="170">
        <f ca="1" t="shared" si="15"/>
        <v>40471.37188634259</v>
      </c>
      <c r="O104" s="171">
        <f ca="1" t="shared" si="16"/>
        <v>40471.37188634259</v>
      </c>
      <c r="P104" s="171">
        <f ca="1" t="shared" si="17"/>
        <v>40471.37188634259</v>
      </c>
      <c r="Q104" s="171">
        <f ca="1" t="shared" si="18"/>
        <v>40471.37188634259</v>
      </c>
      <c r="R104" s="171">
        <f ca="1" t="shared" si="19"/>
        <v>40471.37188634259</v>
      </c>
      <c r="S104" s="78"/>
      <c r="T104" s="88"/>
      <c r="U104" s="88"/>
      <c r="V104" s="88"/>
      <c r="W104" s="88"/>
      <c r="X104" s="306"/>
      <c r="Y104" s="734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46"/>
      <c r="AQ104" s="464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0"/>
        <v/>
      </c>
      <c r="M105" s="179" t="str">
        <f t="shared" si="14"/>
        <v/>
      </c>
      <c r="N105" s="170">
        <f ca="1" t="shared" si="15"/>
        <v>40471.37188634259</v>
      </c>
      <c r="O105" s="171">
        <f ca="1" t="shared" si="16"/>
        <v>40471.37188634259</v>
      </c>
      <c r="P105" s="171">
        <f ca="1" t="shared" si="17"/>
        <v>40471.37188634259</v>
      </c>
      <c r="Q105" s="171">
        <f ca="1" t="shared" si="18"/>
        <v>40471.37188634259</v>
      </c>
      <c r="R105" s="171">
        <f ca="1" t="shared" si="19"/>
        <v>40471.37188634259</v>
      </c>
      <c r="S105" s="78"/>
      <c r="T105" s="88"/>
      <c r="U105" s="88"/>
      <c r="V105" s="88"/>
      <c r="W105" s="88"/>
      <c r="X105" s="306"/>
      <c r="Y105" s="734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57">
        <f>'1220  Misc C&amp;S'!AO29</f>
        <v>0.12</v>
      </c>
      <c r="AP105" s="647" t="s">
        <v>280</v>
      </c>
      <c r="AQ105" s="464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0"/>
        <v/>
      </c>
      <c r="M106" s="179" t="str">
        <f aca="true" t="shared" si="21" ref="M106:M137">IF(F106="","",+L106+(F106*7/5))</f>
        <v/>
      </c>
      <c r="N106" s="170">
        <f aca="true" t="shared" si="22" ref="N106:N137">IF(K106="",NOW(),K106)</f>
        <v>40471.37188634259</v>
      </c>
      <c r="O106" s="171">
        <f aca="true" t="shared" si="23" ref="O106:O137">IF(G106="",NOW(),VLOOKUP(G106,$A$10:$M$152,13))</f>
        <v>40471.37188634259</v>
      </c>
      <c r="P106" s="171">
        <f aca="true" t="shared" si="24" ref="P106:P137">IF(H106="",NOW(),VLOOKUP(H106,$A$10:$M$152,13))</f>
        <v>40471.37188634259</v>
      </c>
      <c r="Q106" s="171">
        <f aca="true" t="shared" si="25" ref="Q106:Q137">IF(I106="",NOW(),VLOOKUP(I106,$A$10:$M$152,13))</f>
        <v>40471.37188634259</v>
      </c>
      <c r="R106" s="171">
        <f aca="true" t="shared" si="26" ref="R106:R137">IF(J106="",NOW(),VLOOKUP(J106,$A$10:$M$152,13))</f>
        <v>40471.37188634259</v>
      </c>
      <c r="S106" s="78"/>
      <c r="T106" s="88"/>
      <c r="U106" s="88"/>
      <c r="V106" s="88"/>
      <c r="W106" s="88"/>
      <c r="X106" s="306"/>
      <c r="Y106" s="734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46"/>
      <c r="AQ106" s="464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7" ref="L107:L138">IF(F107="","",IF(K107="",MAX(N107:R107),K107))</f>
        <v/>
      </c>
      <c r="M107" s="179" t="str">
        <f t="shared" si="21"/>
        <v/>
      </c>
      <c r="N107" s="170">
        <f ca="1" t="shared" si="22"/>
        <v>40471.37188634259</v>
      </c>
      <c r="O107" s="171">
        <f ca="1" t="shared" si="23"/>
        <v>40471.37188634259</v>
      </c>
      <c r="P107" s="171">
        <f ca="1" t="shared" si="24"/>
        <v>40471.37188634259</v>
      </c>
      <c r="Q107" s="171">
        <f ca="1" t="shared" si="25"/>
        <v>40471.37188634259</v>
      </c>
      <c r="R107" s="171">
        <f ca="1" t="shared" si="26"/>
        <v>40471.37188634259</v>
      </c>
      <c r="S107" s="78"/>
      <c r="T107" s="88"/>
      <c r="U107" s="88"/>
      <c r="V107" s="88"/>
      <c r="W107" s="88"/>
      <c r="X107" s="306"/>
      <c r="Y107" s="734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46"/>
      <c r="AQ107" s="464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7"/>
        <v/>
      </c>
      <c r="M108" s="179" t="str">
        <f t="shared" si="21"/>
        <v/>
      </c>
      <c r="N108" s="170">
        <f ca="1" t="shared" si="22"/>
        <v>40471.37188634259</v>
      </c>
      <c r="O108" s="171">
        <f ca="1" t="shared" si="23"/>
        <v>40471.37188634259</v>
      </c>
      <c r="P108" s="171">
        <f ca="1" t="shared" si="24"/>
        <v>40471.37188634259</v>
      </c>
      <c r="Q108" s="171">
        <f ca="1" t="shared" si="25"/>
        <v>40471.37188634259</v>
      </c>
      <c r="R108" s="171">
        <f ca="1" t="shared" si="26"/>
        <v>40471.37188634259</v>
      </c>
      <c r="S108" s="78"/>
      <c r="T108" s="88"/>
      <c r="U108" s="88"/>
      <c r="V108" s="88"/>
      <c r="W108" s="88"/>
      <c r="X108" s="306"/>
      <c r="Y108" s="734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46"/>
      <c r="AQ108" s="464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7"/>
        <v/>
      </c>
      <c r="M109" s="179" t="str">
        <f t="shared" si="21"/>
        <v/>
      </c>
      <c r="N109" s="170">
        <f ca="1" t="shared" si="22"/>
        <v>40471.37188634259</v>
      </c>
      <c r="O109" s="171">
        <f ca="1" t="shared" si="23"/>
        <v>40471.37188634259</v>
      </c>
      <c r="P109" s="171">
        <f ca="1" t="shared" si="24"/>
        <v>40471.37188634259</v>
      </c>
      <c r="Q109" s="171">
        <f ca="1" t="shared" si="25"/>
        <v>40471.37188634259</v>
      </c>
      <c r="R109" s="171">
        <f ca="1" t="shared" si="26"/>
        <v>40471.37188634259</v>
      </c>
      <c r="S109" s="78"/>
      <c r="T109" s="88"/>
      <c r="U109" s="88"/>
      <c r="V109" s="88"/>
      <c r="W109" s="88"/>
      <c r="X109" s="306"/>
      <c r="Y109" s="734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641">
        <v>0.33</v>
      </c>
      <c r="AP109" s="647" t="s">
        <v>280</v>
      </c>
      <c r="AQ109" s="464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7"/>
        <v/>
      </c>
      <c r="M110" s="179" t="str">
        <f t="shared" si="21"/>
        <v/>
      </c>
      <c r="N110" s="170">
        <f ca="1" t="shared" si="22"/>
        <v>40471.37188634259</v>
      </c>
      <c r="O110" s="171">
        <f ca="1" t="shared" si="23"/>
        <v>40471.37188634259</v>
      </c>
      <c r="P110" s="171">
        <f ca="1" t="shared" si="24"/>
        <v>40471.37188634259</v>
      </c>
      <c r="Q110" s="171">
        <f ca="1" t="shared" si="25"/>
        <v>40471.37188634259</v>
      </c>
      <c r="R110" s="171">
        <f ca="1" t="shared" si="26"/>
        <v>40471.37188634259</v>
      </c>
      <c r="S110" s="78"/>
      <c r="T110" s="88"/>
      <c r="U110" s="88"/>
      <c r="V110" s="88"/>
      <c r="W110" s="88"/>
      <c r="X110" s="306"/>
      <c r="Y110" s="734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641"/>
      <c r="AP110" s="646"/>
      <c r="AQ110" s="464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7"/>
        <v/>
      </c>
      <c r="M111" s="179" t="str">
        <f t="shared" si="21"/>
        <v/>
      </c>
      <c r="N111" s="170">
        <f ca="1" t="shared" si="22"/>
        <v>40471.37188634259</v>
      </c>
      <c r="O111" s="171">
        <f ca="1" t="shared" si="23"/>
        <v>40471.37188634259</v>
      </c>
      <c r="P111" s="171">
        <f ca="1" t="shared" si="24"/>
        <v>40471.37188634259</v>
      </c>
      <c r="Q111" s="171">
        <f ca="1" t="shared" si="25"/>
        <v>40471.37188634259</v>
      </c>
      <c r="R111" s="171">
        <f ca="1" t="shared" si="26"/>
        <v>40471.37188634259</v>
      </c>
      <c r="S111" s="78"/>
      <c r="T111" s="88"/>
      <c r="U111" s="88"/>
      <c r="V111" s="88"/>
      <c r="W111" s="88"/>
      <c r="X111" s="306"/>
      <c r="Y111" s="734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641"/>
      <c r="AP111" s="646"/>
      <c r="AQ111" s="464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7"/>
        <v/>
      </c>
      <c r="M112" s="179" t="str">
        <f t="shared" si="21"/>
        <v/>
      </c>
      <c r="N112" s="170">
        <f ca="1" t="shared" si="22"/>
        <v>40471.37188634259</v>
      </c>
      <c r="O112" s="171">
        <f ca="1" t="shared" si="23"/>
        <v>40471.37188634259</v>
      </c>
      <c r="P112" s="171">
        <f ca="1" t="shared" si="24"/>
        <v>40471.37188634259</v>
      </c>
      <c r="Q112" s="171">
        <f ca="1" t="shared" si="25"/>
        <v>40471.37188634259</v>
      </c>
      <c r="R112" s="171">
        <f ca="1" t="shared" si="26"/>
        <v>40471.37188634259</v>
      </c>
      <c r="S112" s="78"/>
      <c r="T112" s="88"/>
      <c r="U112" s="88"/>
      <c r="V112" s="88"/>
      <c r="W112" s="88"/>
      <c r="X112" s="306"/>
      <c r="Y112" s="734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641"/>
      <c r="AP112" s="646"/>
      <c r="AQ112" s="464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7"/>
        <v/>
      </c>
      <c r="M113" s="179" t="str">
        <f t="shared" si="21"/>
        <v/>
      </c>
      <c r="N113" s="170">
        <f ca="1" t="shared" si="22"/>
        <v>40471.37188634259</v>
      </c>
      <c r="O113" s="171">
        <f ca="1" t="shared" si="23"/>
        <v>40471.37188634259</v>
      </c>
      <c r="P113" s="171">
        <f ca="1" t="shared" si="24"/>
        <v>40471.37188634259</v>
      </c>
      <c r="Q113" s="171">
        <f ca="1" t="shared" si="25"/>
        <v>40471.37188634259</v>
      </c>
      <c r="R113" s="171">
        <f ca="1" t="shared" si="26"/>
        <v>40471.37188634259</v>
      </c>
      <c r="S113" s="78"/>
      <c r="T113" s="88"/>
      <c r="U113" s="88"/>
      <c r="V113" s="88"/>
      <c r="W113" s="88"/>
      <c r="X113" s="306"/>
      <c r="Y113" s="734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641">
        <v>0.5</v>
      </c>
      <c r="AP113" s="647" t="s">
        <v>280</v>
      </c>
      <c r="AQ113" s="464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7"/>
        <v/>
      </c>
      <c r="M114" s="179" t="str">
        <f t="shared" si="21"/>
        <v/>
      </c>
      <c r="N114" s="170">
        <f ca="1" t="shared" si="22"/>
        <v>40471.37188634259</v>
      </c>
      <c r="O114" s="171">
        <f ca="1" t="shared" si="23"/>
        <v>40471.37188634259</v>
      </c>
      <c r="P114" s="171">
        <f ca="1" t="shared" si="24"/>
        <v>40471.37188634259</v>
      </c>
      <c r="Q114" s="171">
        <f ca="1" t="shared" si="25"/>
        <v>40471.37188634259</v>
      </c>
      <c r="R114" s="171">
        <f ca="1" t="shared" si="26"/>
        <v>40471.37188634259</v>
      </c>
      <c r="S114" s="78"/>
      <c r="T114" s="88"/>
      <c r="U114" s="88"/>
      <c r="V114" s="88"/>
      <c r="W114" s="88"/>
      <c r="X114" s="306"/>
      <c r="Y114" s="734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641">
        <v>0.5</v>
      </c>
      <c r="AP114" s="647" t="s">
        <v>280</v>
      </c>
      <c r="AQ114" s="464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7"/>
        <v/>
      </c>
      <c r="M115" s="179" t="str">
        <f t="shared" si="21"/>
        <v/>
      </c>
      <c r="N115" s="170">
        <f ca="1" t="shared" si="22"/>
        <v>40471.37188634259</v>
      </c>
      <c r="O115" s="171">
        <f ca="1" t="shared" si="23"/>
        <v>40471.37188634259</v>
      </c>
      <c r="P115" s="171">
        <f ca="1" t="shared" si="24"/>
        <v>40471.37188634259</v>
      </c>
      <c r="Q115" s="171">
        <f ca="1" t="shared" si="25"/>
        <v>40471.37188634259</v>
      </c>
      <c r="R115" s="171">
        <f ca="1" t="shared" si="26"/>
        <v>40471.37188634259</v>
      </c>
      <c r="S115" s="78"/>
      <c r="T115" s="88"/>
      <c r="U115" s="88"/>
      <c r="V115" s="88"/>
      <c r="W115" s="88"/>
      <c r="X115" s="306"/>
      <c r="Y115" s="734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641"/>
      <c r="AP115" s="637"/>
      <c r="AQ115" s="464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7"/>
        <v/>
      </c>
      <c r="M116" s="179" t="str">
        <f t="shared" si="21"/>
        <v/>
      </c>
      <c r="N116" s="170">
        <f ca="1" t="shared" si="22"/>
        <v>40471.37188634259</v>
      </c>
      <c r="O116" s="171">
        <f ca="1" t="shared" si="23"/>
        <v>40471.37188634259</v>
      </c>
      <c r="P116" s="171">
        <f ca="1" t="shared" si="24"/>
        <v>40471.37188634259</v>
      </c>
      <c r="Q116" s="171">
        <f ca="1" t="shared" si="25"/>
        <v>40471.37188634259</v>
      </c>
      <c r="R116" s="171">
        <f ca="1" t="shared" si="26"/>
        <v>40471.37188634259</v>
      </c>
      <c r="S116" s="78"/>
      <c r="T116" s="88"/>
      <c r="U116" s="88"/>
      <c r="V116" s="88"/>
      <c r="W116" s="88"/>
      <c r="X116" s="306"/>
      <c r="Y116" s="734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641">
        <v>0.5</v>
      </c>
      <c r="AP116" s="647"/>
      <c r="AQ116" s="464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7"/>
        <v/>
      </c>
      <c r="M117" s="179" t="str">
        <f t="shared" si="21"/>
        <v/>
      </c>
      <c r="N117" s="170">
        <f ca="1" t="shared" si="22"/>
        <v>40471.37188634259</v>
      </c>
      <c r="O117" s="171">
        <f ca="1" t="shared" si="23"/>
        <v>40471.37188634259</v>
      </c>
      <c r="P117" s="171">
        <f ca="1" t="shared" si="24"/>
        <v>40471.37188634259</v>
      </c>
      <c r="Q117" s="171">
        <f ca="1" t="shared" si="25"/>
        <v>40471.37188634259</v>
      </c>
      <c r="R117" s="171">
        <f ca="1" t="shared" si="26"/>
        <v>40471.37188634259</v>
      </c>
      <c r="S117" s="78"/>
      <c r="T117" s="88"/>
      <c r="U117" s="88"/>
      <c r="V117" s="88"/>
      <c r="W117" s="88"/>
      <c r="X117" s="306"/>
      <c r="Y117" s="734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657">
        <v>0.112</v>
      </c>
      <c r="AP117" s="647" t="s">
        <v>280</v>
      </c>
      <c r="AQ117" s="464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7"/>
        <v/>
      </c>
      <c r="M118" s="179" t="str">
        <f t="shared" si="21"/>
        <v/>
      </c>
      <c r="N118" s="170">
        <f ca="1" t="shared" si="22"/>
        <v>40471.37188634259</v>
      </c>
      <c r="O118" s="171">
        <f ca="1" t="shared" si="23"/>
        <v>40471.37188634259</v>
      </c>
      <c r="P118" s="171">
        <f ca="1" t="shared" si="24"/>
        <v>40471.37188634259</v>
      </c>
      <c r="Q118" s="171">
        <f ca="1" t="shared" si="25"/>
        <v>40471.37188634259</v>
      </c>
      <c r="R118" s="171">
        <f ca="1" t="shared" si="26"/>
        <v>40471.37188634259</v>
      </c>
      <c r="S118" s="78"/>
      <c r="T118" s="88"/>
      <c r="U118" s="88"/>
      <c r="V118" s="88"/>
      <c r="W118" s="88"/>
      <c r="X118" s="306"/>
      <c r="Y118" s="734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641" t="e">
        <f>(AF118*0.5+AE118*0.1)/(AF118+AE118)</f>
        <v>#DIV/0!</v>
      </c>
      <c r="AP118" s="647" t="s">
        <v>280</v>
      </c>
      <c r="AQ118" s="464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7"/>
        <v/>
      </c>
      <c r="M119" s="179" t="str">
        <f t="shared" si="21"/>
        <v/>
      </c>
      <c r="N119" s="170">
        <f ca="1" t="shared" si="22"/>
        <v>40471.37188634259</v>
      </c>
      <c r="O119" s="171">
        <f ca="1" t="shared" si="23"/>
        <v>40471.37188634259</v>
      </c>
      <c r="P119" s="171">
        <f ca="1" t="shared" si="24"/>
        <v>40471.37188634259</v>
      </c>
      <c r="Q119" s="171">
        <f ca="1" t="shared" si="25"/>
        <v>40471.37188634259</v>
      </c>
      <c r="R119" s="171">
        <f ca="1" t="shared" si="26"/>
        <v>40471.37188634259</v>
      </c>
      <c r="S119" s="78"/>
      <c r="T119" s="88"/>
      <c r="U119" s="88"/>
      <c r="V119" s="88"/>
      <c r="W119" s="88"/>
      <c r="X119" s="306"/>
      <c r="Y119" s="734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641">
        <v>0.05</v>
      </c>
      <c r="AP119" s="647" t="s">
        <v>280</v>
      </c>
      <c r="AQ119" s="464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7"/>
        <v/>
      </c>
      <c r="M120" s="179" t="str">
        <f t="shared" si="21"/>
        <v/>
      </c>
      <c r="N120" s="170">
        <f ca="1" t="shared" si="22"/>
        <v>40471.37188634259</v>
      </c>
      <c r="O120" s="171">
        <f ca="1" t="shared" si="23"/>
        <v>40471.37188634259</v>
      </c>
      <c r="P120" s="171">
        <f ca="1" t="shared" si="24"/>
        <v>40471.37188634259</v>
      </c>
      <c r="Q120" s="171">
        <f ca="1" t="shared" si="25"/>
        <v>40471.37188634259</v>
      </c>
      <c r="R120" s="171">
        <f ca="1" t="shared" si="26"/>
        <v>40471.37188634259</v>
      </c>
      <c r="S120" s="78"/>
      <c r="T120" s="88"/>
      <c r="U120" s="88"/>
      <c r="V120" s="88"/>
      <c r="W120" s="88"/>
      <c r="X120" s="306"/>
      <c r="Y120" s="734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641" t="e">
        <f>(Z120*0.5+AE120*0.1)/(Z120+AE120)</f>
        <v>#DIV/0!</v>
      </c>
      <c r="AP120" s="647" t="s">
        <v>280</v>
      </c>
      <c r="AQ120" s="464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7"/>
        <v/>
      </c>
      <c r="M121" s="179" t="str">
        <f t="shared" si="21"/>
        <v/>
      </c>
      <c r="N121" s="170">
        <f ca="1" t="shared" si="22"/>
        <v>40471.37188634259</v>
      </c>
      <c r="O121" s="171">
        <f ca="1" t="shared" si="23"/>
        <v>40471.37188634259</v>
      </c>
      <c r="P121" s="171">
        <f ca="1" t="shared" si="24"/>
        <v>40471.37188634259</v>
      </c>
      <c r="Q121" s="171">
        <f ca="1" t="shared" si="25"/>
        <v>40471.37188634259</v>
      </c>
      <c r="R121" s="171">
        <f ca="1" t="shared" si="26"/>
        <v>40471.37188634259</v>
      </c>
      <c r="S121" s="78"/>
      <c r="T121" s="88"/>
      <c r="U121" s="88"/>
      <c r="V121" s="88"/>
      <c r="W121" s="88"/>
      <c r="X121" s="306"/>
      <c r="Y121" s="734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641" t="e">
        <f>(AF121*0.5+AE121*0.1)/(AF121+AE121)</f>
        <v>#DIV/0!</v>
      </c>
      <c r="AP121" s="647" t="s">
        <v>280</v>
      </c>
      <c r="AQ121" s="464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7"/>
        <v/>
      </c>
      <c r="M122" s="179" t="str">
        <f t="shared" si="21"/>
        <v/>
      </c>
      <c r="N122" s="170">
        <f ca="1" t="shared" si="22"/>
        <v>40471.37188634259</v>
      </c>
      <c r="O122" s="171">
        <f ca="1" t="shared" si="23"/>
        <v>40471.37188634259</v>
      </c>
      <c r="P122" s="171">
        <f ca="1" t="shared" si="24"/>
        <v>40471.37188634259</v>
      </c>
      <c r="Q122" s="171">
        <f ca="1" t="shared" si="25"/>
        <v>40471.37188634259</v>
      </c>
      <c r="R122" s="171">
        <f ca="1" t="shared" si="26"/>
        <v>40471.37188634259</v>
      </c>
      <c r="S122" s="78"/>
      <c r="T122" s="88"/>
      <c r="U122" s="88"/>
      <c r="V122" s="88"/>
      <c r="W122" s="88"/>
      <c r="X122" s="306"/>
      <c r="Y122" s="734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657">
        <v>0.25</v>
      </c>
      <c r="AP122" s="647" t="s">
        <v>280</v>
      </c>
      <c r="AQ122" s="464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7"/>
        <v/>
      </c>
      <c r="M123" s="179" t="str">
        <f t="shared" si="21"/>
        <v/>
      </c>
      <c r="N123" s="170">
        <f ca="1" t="shared" si="22"/>
        <v>40471.37188634259</v>
      </c>
      <c r="O123" s="171">
        <f ca="1" t="shared" si="23"/>
        <v>40471.37188634259</v>
      </c>
      <c r="P123" s="171">
        <f ca="1" t="shared" si="24"/>
        <v>40471.37188634259</v>
      </c>
      <c r="Q123" s="171">
        <f ca="1" t="shared" si="25"/>
        <v>40471.37188634259</v>
      </c>
      <c r="R123" s="171">
        <f ca="1" t="shared" si="26"/>
        <v>40471.37188634259</v>
      </c>
      <c r="S123" s="78"/>
      <c r="T123" s="88"/>
      <c r="U123" s="88"/>
      <c r="V123" s="88"/>
      <c r="W123" s="88"/>
      <c r="X123" s="306"/>
      <c r="Y123" s="734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641">
        <v>0.5</v>
      </c>
      <c r="AP123" s="647" t="s">
        <v>280</v>
      </c>
      <c r="AQ123" s="464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7"/>
        <v/>
      </c>
      <c r="M124" s="179" t="str">
        <f t="shared" si="21"/>
        <v/>
      </c>
      <c r="N124" s="170">
        <f ca="1" t="shared" si="22"/>
        <v>40471.37188634259</v>
      </c>
      <c r="O124" s="171">
        <f ca="1" t="shared" si="23"/>
        <v>40471.37188634259</v>
      </c>
      <c r="P124" s="171">
        <f ca="1" t="shared" si="24"/>
        <v>40471.37188634259</v>
      </c>
      <c r="Q124" s="171">
        <f ca="1" t="shared" si="25"/>
        <v>40471.37188634259</v>
      </c>
      <c r="R124" s="171">
        <f ca="1" t="shared" si="26"/>
        <v>40471.37188634259</v>
      </c>
      <c r="S124" s="78"/>
      <c r="T124" s="88"/>
      <c r="U124" s="88"/>
      <c r="V124" s="88"/>
      <c r="W124" s="88"/>
      <c r="X124" s="306"/>
      <c r="Y124" s="734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41"/>
      <c r="AP124" s="637"/>
      <c r="AQ124" s="464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7"/>
        <v/>
      </c>
      <c r="M125" s="179" t="str">
        <f t="shared" si="21"/>
        <v/>
      </c>
      <c r="N125" s="170">
        <f ca="1" t="shared" si="22"/>
        <v>40471.37188634259</v>
      </c>
      <c r="O125" s="171">
        <f ca="1" t="shared" si="23"/>
        <v>40471.37188634259</v>
      </c>
      <c r="P125" s="171">
        <f ca="1" t="shared" si="24"/>
        <v>40471.37188634259</v>
      </c>
      <c r="Q125" s="171">
        <f ca="1" t="shared" si="25"/>
        <v>40471.37188634259</v>
      </c>
      <c r="R125" s="171">
        <f ca="1" t="shared" si="26"/>
        <v>40471.37188634259</v>
      </c>
      <c r="S125" s="78"/>
      <c r="T125" s="88"/>
      <c r="U125" s="88"/>
      <c r="V125" s="88"/>
      <c r="W125" s="88"/>
      <c r="X125" s="306"/>
      <c r="Y125" s="734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464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7"/>
        <v/>
      </c>
      <c r="M126" s="179" t="str">
        <f t="shared" si="21"/>
        <v/>
      </c>
      <c r="N126" s="170">
        <f ca="1" t="shared" si="22"/>
        <v>40471.37188634259</v>
      </c>
      <c r="O126" s="171">
        <f ca="1" t="shared" si="23"/>
        <v>40471.37188634259</v>
      </c>
      <c r="P126" s="171">
        <f ca="1" t="shared" si="24"/>
        <v>40471.37188634259</v>
      </c>
      <c r="Q126" s="171">
        <f ca="1" t="shared" si="25"/>
        <v>40471.37188634259</v>
      </c>
      <c r="R126" s="171">
        <f ca="1" t="shared" si="26"/>
        <v>40471.37188634259</v>
      </c>
      <c r="S126" s="78"/>
      <c r="T126" s="88"/>
      <c r="U126" s="88"/>
      <c r="V126" s="88"/>
      <c r="W126" s="88"/>
      <c r="X126" s="306"/>
      <c r="Y126" s="734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464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7"/>
        <v/>
      </c>
      <c r="M127" s="179" t="str">
        <f t="shared" si="21"/>
        <v/>
      </c>
      <c r="N127" s="170">
        <f ca="1" t="shared" si="22"/>
        <v>40471.37188634259</v>
      </c>
      <c r="O127" s="171">
        <f ca="1" t="shared" si="23"/>
        <v>40471.37188634259</v>
      </c>
      <c r="P127" s="171">
        <f ca="1" t="shared" si="24"/>
        <v>40471.37188634259</v>
      </c>
      <c r="Q127" s="171">
        <f ca="1" t="shared" si="25"/>
        <v>40471.37188634259</v>
      </c>
      <c r="R127" s="171">
        <f ca="1" t="shared" si="26"/>
        <v>40471.37188634259</v>
      </c>
      <c r="S127" s="78"/>
      <c r="T127" s="88"/>
      <c r="U127" s="88"/>
      <c r="V127" s="88"/>
      <c r="W127" s="88"/>
      <c r="X127" s="306"/>
      <c r="Y127" s="734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464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7"/>
        <v/>
      </c>
      <c r="M128" s="179" t="str">
        <f t="shared" si="21"/>
        <v/>
      </c>
      <c r="N128" s="170">
        <f ca="1" t="shared" si="22"/>
        <v>40471.37188634259</v>
      </c>
      <c r="O128" s="171">
        <f ca="1" t="shared" si="23"/>
        <v>40471.37188634259</v>
      </c>
      <c r="P128" s="171">
        <f ca="1" t="shared" si="24"/>
        <v>40471.37188634259</v>
      </c>
      <c r="Q128" s="171">
        <f ca="1" t="shared" si="25"/>
        <v>40471.37188634259</v>
      </c>
      <c r="R128" s="171">
        <f ca="1" t="shared" si="26"/>
        <v>40471.37188634259</v>
      </c>
      <c r="S128" s="78"/>
      <c r="T128" s="88"/>
      <c r="U128" s="88"/>
      <c r="V128" s="88"/>
      <c r="W128" s="88"/>
      <c r="X128" s="306"/>
      <c r="Y128" s="734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464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7"/>
        <v/>
      </c>
      <c r="M129" s="179" t="str">
        <f t="shared" si="21"/>
        <v/>
      </c>
      <c r="N129" s="170">
        <f ca="1" t="shared" si="22"/>
        <v>40471.37188634259</v>
      </c>
      <c r="O129" s="171">
        <f ca="1" t="shared" si="23"/>
        <v>40471.37188634259</v>
      </c>
      <c r="P129" s="171">
        <f ca="1" t="shared" si="24"/>
        <v>40471.37188634259</v>
      </c>
      <c r="Q129" s="171">
        <f ca="1" t="shared" si="25"/>
        <v>40471.37188634259</v>
      </c>
      <c r="R129" s="171">
        <f ca="1" t="shared" si="26"/>
        <v>40471.37188634259</v>
      </c>
      <c r="S129" s="78"/>
      <c r="T129" s="88"/>
      <c r="U129" s="88"/>
      <c r="V129" s="88"/>
      <c r="W129" s="88"/>
      <c r="X129" s="306"/>
      <c r="Y129" s="734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464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7"/>
        <v/>
      </c>
      <c r="M130" s="179" t="str">
        <f t="shared" si="21"/>
        <v/>
      </c>
      <c r="N130" s="170">
        <f ca="1" t="shared" si="22"/>
        <v>40471.37188634259</v>
      </c>
      <c r="O130" s="171">
        <f ca="1" t="shared" si="23"/>
        <v>40471.37188634259</v>
      </c>
      <c r="P130" s="171">
        <f ca="1" t="shared" si="24"/>
        <v>40471.37188634259</v>
      </c>
      <c r="Q130" s="171">
        <f ca="1" t="shared" si="25"/>
        <v>40471.37188634259</v>
      </c>
      <c r="R130" s="171">
        <f ca="1" t="shared" si="26"/>
        <v>40471.37188634259</v>
      </c>
      <c r="S130" s="78"/>
      <c r="T130" s="88"/>
      <c r="U130" s="88"/>
      <c r="V130" s="88"/>
      <c r="W130" s="88"/>
      <c r="X130" s="306"/>
      <c r="Y130" s="734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464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7"/>
        <v/>
      </c>
      <c r="M131" s="179" t="str">
        <f t="shared" si="21"/>
        <v/>
      </c>
      <c r="N131" s="170">
        <f ca="1" t="shared" si="22"/>
        <v>40471.37188634259</v>
      </c>
      <c r="O131" s="171">
        <f ca="1" t="shared" si="23"/>
        <v>40471.37188634259</v>
      </c>
      <c r="P131" s="171">
        <f ca="1" t="shared" si="24"/>
        <v>40471.37188634259</v>
      </c>
      <c r="Q131" s="171">
        <f ca="1" t="shared" si="25"/>
        <v>40471.37188634259</v>
      </c>
      <c r="R131" s="171">
        <f ca="1" t="shared" si="26"/>
        <v>40471.37188634259</v>
      </c>
      <c r="S131" s="78"/>
      <c r="T131" s="88"/>
      <c r="U131" s="88"/>
      <c r="V131" s="88"/>
      <c r="W131" s="88"/>
      <c r="X131" s="306"/>
      <c r="Y131" s="734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464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7"/>
        <v/>
      </c>
      <c r="M132" s="179" t="str">
        <f t="shared" si="21"/>
        <v/>
      </c>
      <c r="N132" s="170">
        <f ca="1" t="shared" si="22"/>
        <v>40471.37188634259</v>
      </c>
      <c r="O132" s="171">
        <f ca="1" t="shared" si="23"/>
        <v>40471.37188634259</v>
      </c>
      <c r="P132" s="171">
        <f ca="1" t="shared" si="24"/>
        <v>40471.37188634259</v>
      </c>
      <c r="Q132" s="171">
        <f ca="1" t="shared" si="25"/>
        <v>40471.37188634259</v>
      </c>
      <c r="R132" s="171">
        <f ca="1" t="shared" si="26"/>
        <v>40471.37188634259</v>
      </c>
      <c r="S132" s="78"/>
      <c r="T132" s="88"/>
      <c r="U132" s="88"/>
      <c r="V132" s="88"/>
      <c r="W132" s="88"/>
      <c r="X132" s="306"/>
      <c r="Y132" s="734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464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7"/>
        <v/>
      </c>
      <c r="M133" s="179" t="str">
        <f t="shared" si="21"/>
        <v/>
      </c>
      <c r="N133" s="170">
        <f ca="1" t="shared" si="22"/>
        <v>40471.37188634259</v>
      </c>
      <c r="O133" s="171">
        <f ca="1" t="shared" si="23"/>
        <v>40471.37188634259</v>
      </c>
      <c r="P133" s="171">
        <f ca="1" t="shared" si="24"/>
        <v>40471.37188634259</v>
      </c>
      <c r="Q133" s="171">
        <f ca="1" t="shared" si="25"/>
        <v>40471.37188634259</v>
      </c>
      <c r="R133" s="171">
        <f ca="1" t="shared" si="26"/>
        <v>40471.37188634259</v>
      </c>
      <c r="S133" s="78"/>
      <c r="T133" s="88"/>
      <c r="U133" s="88"/>
      <c r="V133" s="88"/>
      <c r="W133" s="88"/>
      <c r="X133" s="306"/>
      <c r="Y133" s="734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464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7"/>
        <v/>
      </c>
      <c r="M134" s="179" t="str">
        <f t="shared" si="21"/>
        <v/>
      </c>
      <c r="N134" s="170">
        <f ca="1" t="shared" si="22"/>
        <v>40471.37188634259</v>
      </c>
      <c r="O134" s="171">
        <f ca="1" t="shared" si="23"/>
        <v>40471.37188634259</v>
      </c>
      <c r="P134" s="171">
        <f ca="1" t="shared" si="24"/>
        <v>40471.37188634259</v>
      </c>
      <c r="Q134" s="171">
        <f ca="1" t="shared" si="25"/>
        <v>40471.37188634259</v>
      </c>
      <c r="R134" s="171">
        <f ca="1" t="shared" si="26"/>
        <v>40471.37188634259</v>
      </c>
      <c r="S134" s="78"/>
      <c r="T134" s="88"/>
      <c r="U134" s="88"/>
      <c r="V134" s="88"/>
      <c r="W134" s="88"/>
      <c r="X134" s="306"/>
      <c r="Y134" s="734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464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7"/>
        <v/>
      </c>
      <c r="M135" s="179" t="str">
        <f t="shared" si="21"/>
        <v/>
      </c>
      <c r="N135" s="170">
        <f ca="1" t="shared" si="22"/>
        <v>40471.37188634259</v>
      </c>
      <c r="O135" s="171">
        <f ca="1" t="shared" si="23"/>
        <v>40471.37188634259</v>
      </c>
      <c r="P135" s="171">
        <f ca="1" t="shared" si="24"/>
        <v>40471.37188634259</v>
      </c>
      <c r="Q135" s="171">
        <f ca="1" t="shared" si="25"/>
        <v>40471.37188634259</v>
      </c>
      <c r="R135" s="171">
        <f ca="1" t="shared" si="26"/>
        <v>40471.37188634259</v>
      </c>
      <c r="S135" s="78"/>
      <c r="T135" s="88"/>
      <c r="U135" s="88"/>
      <c r="V135" s="88"/>
      <c r="W135" s="88"/>
      <c r="X135" s="306"/>
      <c r="Y135" s="734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464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7"/>
        <v/>
      </c>
      <c r="M136" s="179" t="str">
        <f t="shared" si="21"/>
        <v/>
      </c>
      <c r="N136" s="170">
        <f ca="1" t="shared" si="22"/>
        <v>40471.37188634259</v>
      </c>
      <c r="O136" s="171">
        <f ca="1" t="shared" si="23"/>
        <v>40471.37188634259</v>
      </c>
      <c r="P136" s="171">
        <f ca="1" t="shared" si="24"/>
        <v>40471.37188634259</v>
      </c>
      <c r="Q136" s="171">
        <f ca="1" t="shared" si="25"/>
        <v>40471.37188634259</v>
      </c>
      <c r="R136" s="171">
        <f ca="1" t="shared" si="26"/>
        <v>40471.37188634259</v>
      </c>
      <c r="S136" s="78"/>
      <c r="T136" s="88"/>
      <c r="U136" s="88"/>
      <c r="V136" s="88"/>
      <c r="W136" s="88"/>
      <c r="X136" s="306"/>
      <c r="Y136" s="734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464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7"/>
        <v/>
      </c>
      <c r="M137" s="179" t="str">
        <f t="shared" si="21"/>
        <v/>
      </c>
      <c r="N137" s="170">
        <f ca="1" t="shared" si="22"/>
        <v>40471.37188634259</v>
      </c>
      <c r="O137" s="171">
        <f ca="1" t="shared" si="23"/>
        <v>40471.37188634259</v>
      </c>
      <c r="P137" s="171">
        <f ca="1" t="shared" si="24"/>
        <v>40471.37188634259</v>
      </c>
      <c r="Q137" s="171">
        <f ca="1" t="shared" si="25"/>
        <v>40471.37188634259</v>
      </c>
      <c r="R137" s="171">
        <f ca="1" t="shared" si="26"/>
        <v>40471.37188634259</v>
      </c>
      <c r="S137" s="78"/>
      <c r="T137" s="88"/>
      <c r="U137" s="88"/>
      <c r="V137" s="88"/>
      <c r="W137" s="88"/>
      <c r="X137" s="306"/>
      <c r="Y137" s="734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464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7"/>
        <v/>
      </c>
      <c r="M138" s="179" t="str">
        <f aca="true" t="shared" si="28" ref="M138:M152">IF(F138="","",+L138+(F138*7/5))</f>
        <v/>
      </c>
      <c r="N138" s="170">
        <f aca="true" t="shared" si="29" ref="N138:N152">IF(K138="",NOW(),K138)</f>
        <v>40471.37188634259</v>
      </c>
      <c r="O138" s="171">
        <f aca="true" t="shared" si="30" ref="O138:O152">IF(G138="",NOW(),VLOOKUP(G138,$A$10:$M$152,13))</f>
        <v>40471.37188634259</v>
      </c>
      <c r="P138" s="171">
        <f aca="true" t="shared" si="31" ref="P138:P152">IF(H138="",NOW(),VLOOKUP(H138,$A$10:$M$152,13))</f>
        <v>40471.37188634259</v>
      </c>
      <c r="Q138" s="171">
        <f aca="true" t="shared" si="32" ref="Q138:Q152">IF(I138="",NOW(),VLOOKUP(I138,$A$10:$M$152,13))</f>
        <v>40471.37188634259</v>
      </c>
      <c r="R138" s="171">
        <f aca="true" t="shared" si="33" ref="R138:R152">IF(J138="",NOW(),VLOOKUP(J138,$A$10:$M$152,13))</f>
        <v>40471.37188634259</v>
      </c>
      <c r="S138" s="78"/>
      <c r="T138" s="88"/>
      <c r="U138" s="88"/>
      <c r="V138" s="88"/>
      <c r="W138" s="88"/>
      <c r="X138" s="306"/>
      <c r="Y138" s="734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464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4" ref="L139:L152">IF(F139="","",IF(K139="",MAX(N139:R139),K139))</f>
        <v/>
      </c>
      <c r="M139" s="179" t="str">
        <f t="shared" si="28"/>
        <v/>
      </c>
      <c r="N139" s="170">
        <f ca="1" t="shared" si="29"/>
        <v>40471.37188634259</v>
      </c>
      <c r="O139" s="171">
        <f ca="1" t="shared" si="30"/>
        <v>40471.37188634259</v>
      </c>
      <c r="P139" s="171">
        <f ca="1" t="shared" si="31"/>
        <v>40471.37188634259</v>
      </c>
      <c r="Q139" s="171">
        <f ca="1" t="shared" si="32"/>
        <v>40471.37188634259</v>
      </c>
      <c r="R139" s="171">
        <f ca="1" t="shared" si="33"/>
        <v>40471.37188634259</v>
      </c>
      <c r="S139" s="78"/>
      <c r="T139" s="88"/>
      <c r="U139" s="88"/>
      <c r="V139" s="88"/>
      <c r="W139" s="88"/>
      <c r="X139" s="306"/>
      <c r="Y139" s="734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464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4"/>
        <v/>
      </c>
      <c r="M140" s="179" t="str">
        <f t="shared" si="28"/>
        <v/>
      </c>
      <c r="N140" s="170">
        <f ca="1" t="shared" si="29"/>
        <v>40471.37188634259</v>
      </c>
      <c r="O140" s="171">
        <f ca="1" t="shared" si="30"/>
        <v>40471.37188634259</v>
      </c>
      <c r="P140" s="171">
        <f ca="1" t="shared" si="31"/>
        <v>40471.37188634259</v>
      </c>
      <c r="Q140" s="171">
        <f ca="1" t="shared" si="32"/>
        <v>40471.37188634259</v>
      </c>
      <c r="R140" s="171">
        <f ca="1" t="shared" si="33"/>
        <v>40471.37188634259</v>
      </c>
      <c r="S140" s="78"/>
      <c r="T140" s="88"/>
      <c r="U140" s="88"/>
      <c r="V140" s="88"/>
      <c r="W140" s="88"/>
      <c r="X140" s="306"/>
      <c r="Y140" s="734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464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4"/>
        <v/>
      </c>
      <c r="M141" s="179" t="str">
        <f t="shared" si="28"/>
        <v/>
      </c>
      <c r="N141" s="170">
        <f ca="1" t="shared" si="29"/>
        <v>40471.37188634259</v>
      </c>
      <c r="O141" s="171">
        <f ca="1" t="shared" si="30"/>
        <v>40471.37188634259</v>
      </c>
      <c r="P141" s="171">
        <f ca="1" t="shared" si="31"/>
        <v>40471.37188634259</v>
      </c>
      <c r="Q141" s="171">
        <f ca="1" t="shared" si="32"/>
        <v>40471.37188634259</v>
      </c>
      <c r="R141" s="171">
        <f ca="1" t="shared" si="33"/>
        <v>40471.37188634259</v>
      </c>
      <c r="S141" s="78"/>
      <c r="T141" s="88"/>
      <c r="U141" s="88"/>
      <c r="V141" s="88"/>
      <c r="W141" s="88"/>
      <c r="X141" s="306"/>
      <c r="Y141" s="734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464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4"/>
        <v/>
      </c>
      <c r="M142" s="179" t="str">
        <f t="shared" si="28"/>
        <v/>
      </c>
      <c r="N142" s="170">
        <f ca="1" t="shared" si="29"/>
        <v>40471.37188634259</v>
      </c>
      <c r="O142" s="171">
        <f ca="1" t="shared" si="30"/>
        <v>40471.37188634259</v>
      </c>
      <c r="P142" s="171">
        <f ca="1" t="shared" si="31"/>
        <v>40471.37188634259</v>
      </c>
      <c r="Q142" s="171">
        <f ca="1" t="shared" si="32"/>
        <v>40471.37188634259</v>
      </c>
      <c r="R142" s="171">
        <f ca="1" t="shared" si="33"/>
        <v>40471.37188634259</v>
      </c>
      <c r="S142" s="78"/>
      <c r="T142" s="88"/>
      <c r="U142" s="88"/>
      <c r="V142" s="88"/>
      <c r="W142" s="88"/>
      <c r="X142" s="306"/>
      <c r="Y142" s="734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464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4"/>
        <v/>
      </c>
      <c r="M143" s="179" t="str">
        <f t="shared" si="28"/>
        <v/>
      </c>
      <c r="N143" s="170">
        <f ca="1" t="shared" si="29"/>
        <v>40471.37188634259</v>
      </c>
      <c r="O143" s="171">
        <f ca="1" t="shared" si="30"/>
        <v>40471.37188634259</v>
      </c>
      <c r="P143" s="171">
        <f ca="1" t="shared" si="31"/>
        <v>40471.37188634259</v>
      </c>
      <c r="Q143" s="171">
        <f ca="1" t="shared" si="32"/>
        <v>40471.37188634259</v>
      </c>
      <c r="R143" s="171">
        <f ca="1" t="shared" si="33"/>
        <v>40471.37188634259</v>
      </c>
      <c r="S143" s="78"/>
      <c r="T143" s="88"/>
      <c r="U143" s="88"/>
      <c r="V143" s="88"/>
      <c r="W143" s="88"/>
      <c r="X143" s="306"/>
      <c r="Y143" s="734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464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4"/>
        <v/>
      </c>
      <c r="M144" s="179" t="str">
        <f t="shared" si="28"/>
        <v/>
      </c>
      <c r="N144" s="170">
        <f ca="1" t="shared" si="29"/>
        <v>40471.37188634259</v>
      </c>
      <c r="O144" s="171">
        <f ca="1" t="shared" si="30"/>
        <v>40471.37188634259</v>
      </c>
      <c r="P144" s="171">
        <f ca="1" t="shared" si="31"/>
        <v>40471.37188634259</v>
      </c>
      <c r="Q144" s="171">
        <f ca="1" t="shared" si="32"/>
        <v>40471.37188634259</v>
      </c>
      <c r="R144" s="171">
        <f ca="1" t="shared" si="33"/>
        <v>40471.37188634259</v>
      </c>
      <c r="S144" s="78"/>
      <c r="T144" s="88"/>
      <c r="U144" s="88"/>
      <c r="V144" s="88"/>
      <c r="W144" s="88"/>
      <c r="X144" s="306"/>
      <c r="Y144" s="734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464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4"/>
        <v/>
      </c>
      <c r="M145" s="179" t="str">
        <f t="shared" si="28"/>
        <v/>
      </c>
      <c r="N145" s="170">
        <f ca="1" t="shared" si="29"/>
        <v>40471.37188634259</v>
      </c>
      <c r="O145" s="171">
        <f ca="1" t="shared" si="30"/>
        <v>40471.37188634259</v>
      </c>
      <c r="P145" s="171">
        <f ca="1" t="shared" si="31"/>
        <v>40471.37188634259</v>
      </c>
      <c r="Q145" s="171">
        <f ca="1" t="shared" si="32"/>
        <v>40471.37188634259</v>
      </c>
      <c r="R145" s="171">
        <f ca="1" t="shared" si="33"/>
        <v>40471.37188634259</v>
      </c>
      <c r="S145" s="78"/>
      <c r="T145" s="88"/>
      <c r="U145" s="88"/>
      <c r="V145" s="88"/>
      <c r="W145" s="88"/>
      <c r="X145" s="306"/>
      <c r="Y145" s="734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464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4"/>
        <v/>
      </c>
      <c r="M146" s="179" t="str">
        <f t="shared" si="28"/>
        <v/>
      </c>
      <c r="N146" s="170">
        <f ca="1" t="shared" si="29"/>
        <v>40471.37188634259</v>
      </c>
      <c r="O146" s="171">
        <f ca="1" t="shared" si="30"/>
        <v>40471.37188634259</v>
      </c>
      <c r="P146" s="171">
        <f ca="1" t="shared" si="31"/>
        <v>40471.37188634259</v>
      </c>
      <c r="Q146" s="171">
        <f ca="1" t="shared" si="32"/>
        <v>40471.37188634259</v>
      </c>
      <c r="R146" s="171">
        <f ca="1" t="shared" si="33"/>
        <v>40471.37188634259</v>
      </c>
      <c r="S146" s="78"/>
      <c r="T146" s="88"/>
      <c r="U146" s="88"/>
      <c r="V146" s="88"/>
      <c r="W146" s="88"/>
      <c r="X146" s="306"/>
      <c r="Y146" s="734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464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4"/>
        <v/>
      </c>
      <c r="M147" s="179" t="str">
        <f t="shared" si="28"/>
        <v/>
      </c>
      <c r="N147" s="170">
        <f ca="1" t="shared" si="29"/>
        <v>40471.37188634259</v>
      </c>
      <c r="O147" s="171">
        <f ca="1" t="shared" si="30"/>
        <v>40471.37188634259</v>
      </c>
      <c r="P147" s="171">
        <f ca="1" t="shared" si="31"/>
        <v>40471.37188634259</v>
      </c>
      <c r="Q147" s="171">
        <f ca="1" t="shared" si="32"/>
        <v>40471.37188634259</v>
      </c>
      <c r="R147" s="171">
        <f ca="1" t="shared" si="33"/>
        <v>40471.37188634259</v>
      </c>
      <c r="S147" s="78"/>
      <c r="T147" s="88"/>
      <c r="U147" s="88"/>
      <c r="V147" s="88"/>
      <c r="W147" s="88"/>
      <c r="X147" s="306"/>
      <c r="Y147" s="734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464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4"/>
        <v/>
      </c>
      <c r="M148" s="179" t="str">
        <f t="shared" si="28"/>
        <v/>
      </c>
      <c r="N148" s="170">
        <f ca="1" t="shared" si="29"/>
        <v>40471.37188634259</v>
      </c>
      <c r="O148" s="171">
        <f ca="1" t="shared" si="30"/>
        <v>40471.37188634259</v>
      </c>
      <c r="P148" s="171">
        <f ca="1" t="shared" si="31"/>
        <v>40471.37188634259</v>
      </c>
      <c r="Q148" s="171">
        <f ca="1" t="shared" si="32"/>
        <v>40471.37188634259</v>
      </c>
      <c r="R148" s="171">
        <f ca="1" t="shared" si="33"/>
        <v>40471.37188634259</v>
      </c>
      <c r="S148" s="78"/>
      <c r="T148" s="88"/>
      <c r="U148" s="88"/>
      <c r="V148" s="88"/>
      <c r="W148" s="88"/>
      <c r="X148" s="306"/>
      <c r="Y148" s="734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464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4"/>
        <v/>
      </c>
      <c r="M149" s="179" t="str">
        <f t="shared" si="28"/>
        <v/>
      </c>
      <c r="N149" s="170">
        <f ca="1" t="shared" si="29"/>
        <v>40471.37188634259</v>
      </c>
      <c r="O149" s="171">
        <f ca="1" t="shared" si="30"/>
        <v>40471.37188634259</v>
      </c>
      <c r="P149" s="171">
        <f ca="1" t="shared" si="31"/>
        <v>40471.37188634259</v>
      </c>
      <c r="Q149" s="171">
        <f ca="1" t="shared" si="32"/>
        <v>40471.37188634259</v>
      </c>
      <c r="R149" s="171">
        <f ca="1" t="shared" si="33"/>
        <v>40471.37188634259</v>
      </c>
      <c r="S149" s="78"/>
      <c r="T149" s="88"/>
      <c r="U149" s="88"/>
      <c r="V149" s="88"/>
      <c r="W149" s="88"/>
      <c r="X149" s="306"/>
      <c r="Y149" s="734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464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4"/>
        <v/>
      </c>
      <c r="M150" s="179" t="str">
        <f t="shared" si="28"/>
        <v/>
      </c>
      <c r="N150" s="170">
        <f ca="1" t="shared" si="29"/>
        <v>40471.37188634259</v>
      </c>
      <c r="O150" s="171">
        <f ca="1" t="shared" si="30"/>
        <v>40471.37188634259</v>
      </c>
      <c r="P150" s="171">
        <f ca="1" t="shared" si="31"/>
        <v>40471.37188634259</v>
      </c>
      <c r="Q150" s="171">
        <f ca="1" t="shared" si="32"/>
        <v>40471.37188634259</v>
      </c>
      <c r="R150" s="171">
        <f ca="1" t="shared" si="33"/>
        <v>40471.37188634259</v>
      </c>
      <c r="S150" s="78"/>
      <c r="T150" s="88"/>
      <c r="U150" s="88"/>
      <c r="V150" s="88"/>
      <c r="W150" s="88"/>
      <c r="X150" s="306"/>
      <c r="Y150" s="734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464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4"/>
        <v/>
      </c>
      <c r="M151" s="179" t="str">
        <f t="shared" si="28"/>
        <v/>
      </c>
      <c r="N151" s="170">
        <f ca="1" t="shared" si="29"/>
        <v>40471.37188634259</v>
      </c>
      <c r="O151" s="171">
        <f ca="1" t="shared" si="30"/>
        <v>40471.37188634259</v>
      </c>
      <c r="P151" s="171">
        <f ca="1" t="shared" si="31"/>
        <v>40471.37188634259</v>
      </c>
      <c r="Q151" s="171">
        <f ca="1" t="shared" si="32"/>
        <v>40471.37188634259</v>
      </c>
      <c r="R151" s="171">
        <f ca="1" t="shared" si="33"/>
        <v>40471.37188634259</v>
      </c>
      <c r="S151" s="78"/>
      <c r="T151" s="88"/>
      <c r="U151" s="88"/>
      <c r="V151" s="88"/>
      <c r="W151" s="88"/>
      <c r="X151" s="306"/>
      <c r="Y151" s="734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464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5" thickBot="1">
      <c r="F152" s="128"/>
      <c r="G152" s="140"/>
      <c r="H152" s="140"/>
      <c r="I152" s="140"/>
      <c r="J152" s="140"/>
      <c r="K152" s="121"/>
      <c r="L152" s="178" t="str">
        <f t="shared" si="34"/>
        <v/>
      </c>
      <c r="M152" s="179" t="str">
        <f t="shared" si="28"/>
        <v/>
      </c>
      <c r="N152" s="170">
        <f ca="1" t="shared" si="29"/>
        <v>40471.37188634259</v>
      </c>
      <c r="O152" s="171">
        <f ca="1" t="shared" si="30"/>
        <v>40471.37188634259</v>
      </c>
      <c r="P152" s="171">
        <f ca="1" t="shared" si="31"/>
        <v>40471.37188634259</v>
      </c>
      <c r="Q152" s="171">
        <f ca="1" t="shared" si="32"/>
        <v>40471.37188634259</v>
      </c>
      <c r="R152" s="171">
        <f ca="1" t="shared" si="33"/>
        <v>40471.37188634259</v>
      </c>
      <c r="S152" s="78"/>
      <c r="T152" s="88"/>
      <c r="U152" s="88"/>
      <c r="V152" s="88"/>
      <c r="W152" s="88"/>
      <c r="X152" s="306"/>
      <c r="Y152" s="734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464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90</v>
      </c>
      <c r="Z154" s="94">
        <f t="shared" si="35"/>
        <v>316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219.8</v>
      </c>
      <c r="AF154" s="94">
        <f t="shared" si="35"/>
        <v>108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2.7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96.185422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15.9174</v>
      </c>
      <c r="Z156" s="165">
        <f t="shared" si="36"/>
        <v>37.48392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33.165622</v>
      </c>
      <c r="AF156" s="165">
        <f t="shared" si="36"/>
        <v>9.61848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6" r:id="rId2"/>
  <headerFooter alignWithMargins="0">
    <oddFooter>&amp;L&amp;F&amp;C&amp;"Arial,Bold"page &amp;P of &amp;N&amp;R&amp;D  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A12">
      <selection activeCell="H37" sqref="H37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13.57421875" style="0" customWidth="1"/>
    <col min="4" max="4" width="39.421875" style="0" customWidth="1"/>
    <col min="5" max="5" width="10.28125" style="0" customWidth="1"/>
    <col min="6" max="6" width="14.7109375" style="135" customWidth="1"/>
    <col min="7" max="10" width="4.8515625" style="151" customWidth="1"/>
    <col min="11" max="11" width="11.421875" style="151" customWidth="1"/>
    <col min="12" max="12" width="11.140625" style="0" customWidth="1"/>
    <col min="13" max="13" width="14.14062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15.00390625" style="0" customWidth="1"/>
    <col min="42" max="42" width="10.421875" style="0" customWidth="1"/>
    <col min="43" max="54" width="4.140625" style="0" hidden="1" customWidth="1"/>
    <col min="55" max="90" width="4.140625" style="0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276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145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 hidden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80">
        <v>8</v>
      </c>
      <c r="B17" s="82"/>
      <c r="C17" s="382"/>
      <c r="D17" s="235"/>
      <c r="E17" s="383"/>
      <c r="F17" s="127"/>
      <c r="G17" s="141"/>
      <c r="H17" s="141"/>
      <c r="I17" s="141"/>
      <c r="J17" s="141"/>
      <c r="K17" s="385"/>
      <c r="L17" s="178" t="str">
        <f t="shared" si="6"/>
        <v/>
      </c>
      <c r="M17" s="179" t="str">
        <f t="shared" si="0"/>
        <v/>
      </c>
      <c r="N17" s="170">
        <f ca="1" t="shared" si="1"/>
        <v>40471.37188634259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641"/>
      <c r="AP17" s="646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/>
      <c r="D18" s="235"/>
      <c r="E18" s="357"/>
      <c r="F18" s="127"/>
      <c r="G18" s="141"/>
      <c r="H18" s="141"/>
      <c r="I18" s="141"/>
      <c r="J18" s="141"/>
      <c r="K18" s="121"/>
      <c r="L18" s="178" t="str">
        <f t="shared" si="6"/>
        <v/>
      </c>
      <c r="M18" s="179" t="str">
        <f t="shared" si="0"/>
        <v/>
      </c>
      <c r="N18" s="170">
        <f ca="1" t="shared" si="1"/>
        <v>40471.37188634259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74"/>
      <c r="AN18" s="77"/>
      <c r="AO18" s="641"/>
      <c r="AP18" s="647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/>
      <c r="E19" s="357"/>
      <c r="F19" s="127"/>
      <c r="G19" s="141"/>
      <c r="H19" s="141"/>
      <c r="I19" s="141"/>
      <c r="J19" s="141"/>
      <c r="K19" s="121"/>
      <c r="L19" s="178" t="str">
        <f t="shared" si="6"/>
        <v/>
      </c>
      <c r="M19" s="179" t="str">
        <f t="shared" si="0"/>
        <v/>
      </c>
      <c r="N19" s="170">
        <f ca="1" t="shared" si="1"/>
        <v>40471.37188634259</v>
      </c>
      <c r="O19" s="171">
        <f ca="1" t="shared" si="2"/>
        <v>40471.37188634259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74"/>
      <c r="AN19" s="77"/>
      <c r="AO19" s="641"/>
      <c r="AP19" s="647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/>
      <c r="E20" s="357"/>
      <c r="F20" s="127"/>
      <c r="G20" s="141"/>
      <c r="H20" s="141"/>
      <c r="I20" s="141"/>
      <c r="J20" s="141"/>
      <c r="K20" s="121"/>
      <c r="L20" s="178" t="str">
        <f t="shared" si="6"/>
        <v/>
      </c>
      <c r="M20" s="179" t="str">
        <f t="shared" si="0"/>
        <v/>
      </c>
      <c r="N20" s="170">
        <f ca="1" t="shared" si="1"/>
        <v>40471.37188634259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88"/>
      <c r="U20" s="88"/>
      <c r="V20" s="88"/>
      <c r="W20" s="88"/>
      <c r="X20" s="8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74"/>
      <c r="AN20" s="77"/>
      <c r="AO20" s="641"/>
      <c r="AP20" s="647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O21" s="641"/>
      <c r="AP21" s="64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>
        <v>40299</v>
      </c>
      <c r="L22" s="178">
        <f t="shared" si="6"/>
        <v>40299</v>
      </c>
      <c r="M22" s="179">
        <f t="shared" si="0"/>
        <v>40343.8</v>
      </c>
      <c r="N22" s="170">
        <f ca="1" t="shared" si="1"/>
        <v>40299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>
        <f>0.62*F22</f>
        <v>19.84</v>
      </c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>
        <v>0.2</v>
      </c>
      <c r="AP22" s="646" t="s">
        <v>199</v>
      </c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13</v>
      </c>
      <c r="H23" s="141"/>
      <c r="I23" s="141"/>
      <c r="J23" s="141"/>
      <c r="K23" s="121"/>
      <c r="L23" s="178">
        <f ca="1" t="shared" si="6"/>
        <v>40471.37188634259</v>
      </c>
      <c r="M23" s="363">
        <f ca="1" t="shared" si="0"/>
        <v>40471.37188634259</v>
      </c>
      <c r="N23" s="170">
        <f ca="1" t="shared" si="1"/>
        <v>40471.37188634259</v>
      </c>
      <c r="O23" s="171">
        <f ca="1" t="shared" si="2"/>
        <v>40343.8</v>
      </c>
      <c r="P23" s="171">
        <f ca="1" t="shared" si="3"/>
        <v>40471.37188634259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>
        <v>40352</v>
      </c>
      <c r="L25" s="178">
        <f t="shared" si="6"/>
        <v>40352</v>
      </c>
      <c r="M25" s="363">
        <f t="shared" si="0"/>
        <v>40352</v>
      </c>
      <c r="N25" s="170">
        <f ca="1" t="shared" si="1"/>
        <v>40352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>
        <f>'1220  Misc C&amp;S'!AO19</f>
        <v>0.2</v>
      </c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7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/>
      <c r="E27" s="357"/>
      <c r="F27" s="127"/>
      <c r="G27" s="141"/>
      <c r="H27" s="141"/>
      <c r="I27" s="141"/>
      <c r="J27" s="141"/>
      <c r="K27" s="121"/>
      <c r="L27" s="178" t="str">
        <f t="shared" si="6"/>
        <v/>
      </c>
      <c r="M27" s="179" t="str">
        <f t="shared" si="0"/>
        <v/>
      </c>
      <c r="N27" s="170">
        <f ca="1" t="shared" si="1"/>
        <v>40471.37188634259</v>
      </c>
      <c r="O27" s="171">
        <f ca="1" t="shared" si="2"/>
        <v>40471.37188634259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74"/>
      <c r="AN27" s="77"/>
      <c r="AO27" s="641"/>
      <c r="AP27" s="647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7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7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t="shared" si="6"/>
        <v>40401</v>
      </c>
      <c r="M30" s="363">
        <f t="shared" si="0"/>
        <v>40401</v>
      </c>
      <c r="N30" s="170">
        <f ca="1" t="shared" si="1"/>
        <v>40401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>
        <f>'1220  Misc C&amp;S'!AO23</f>
        <v>0</v>
      </c>
      <c r="AP30" s="64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 hidden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 hidden="1">
      <c r="A32" s="80">
        <v>23</v>
      </c>
      <c r="B32" s="82"/>
      <c r="C32" s="238"/>
      <c r="E32" s="357"/>
      <c r="F32" s="127"/>
      <c r="G32" s="141"/>
      <c r="H32" s="141"/>
      <c r="I32" s="141"/>
      <c r="J32" s="141"/>
      <c r="K32" s="121"/>
      <c r="L32" s="178" t="str">
        <f t="shared" si="6"/>
        <v/>
      </c>
      <c r="M32" s="179" t="str">
        <f t="shared" si="0"/>
        <v/>
      </c>
      <c r="N32" s="170">
        <f ca="1" t="shared" si="1"/>
        <v>40471.37188634259</v>
      </c>
      <c r="O32" s="171">
        <f ca="1" t="shared" si="2"/>
        <v>40471.37188634259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41"/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 hidden="1">
      <c r="A33" s="80">
        <v>24</v>
      </c>
      <c r="D33" s="238"/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8"/>
      <c r="E36" s="359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7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0">
        <v>28</v>
      </c>
      <c r="B37" s="82"/>
      <c r="C37" s="235"/>
      <c r="D37" s="235"/>
      <c r="E37" s="357"/>
      <c r="F37" s="127"/>
      <c r="G37" s="141"/>
      <c r="H37" s="141"/>
      <c r="I37" s="141"/>
      <c r="J37" s="141"/>
      <c r="K37" s="121"/>
      <c r="L37" s="178" t="str">
        <f t="shared" si="6"/>
        <v/>
      </c>
      <c r="M37" s="179" t="str">
        <f t="shared" si="0"/>
        <v/>
      </c>
      <c r="N37" s="170">
        <f ca="1" t="shared" si="1"/>
        <v>40471.37188634259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811"/>
      <c r="AA37" s="160"/>
      <c r="AB37" s="160"/>
      <c r="AC37" s="160"/>
      <c r="AD37" s="160"/>
      <c r="AE37" s="811"/>
      <c r="AF37" s="160"/>
      <c r="AG37" s="160"/>
      <c r="AH37" s="160"/>
      <c r="AI37" s="160"/>
      <c r="AJ37" s="160"/>
      <c r="AK37" s="160"/>
      <c r="AL37" s="160"/>
      <c r="AM37" s="74"/>
      <c r="AN37" s="77"/>
      <c r="AO37" s="641" t="e">
        <f>(Z37*0.5+AE37*0.1)/(Z37+AE37)</f>
        <v>#DIV/0!</v>
      </c>
      <c r="AP37" s="647" t="s">
        <v>289</v>
      </c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0">
        <v>29</v>
      </c>
      <c r="B38" s="82"/>
      <c r="C38" s="812" t="s">
        <v>308</v>
      </c>
      <c r="D38" s="820"/>
      <c r="E38" s="813"/>
      <c r="F38" s="814">
        <v>100</v>
      </c>
      <c r="G38" s="815"/>
      <c r="H38" s="815"/>
      <c r="I38" s="815"/>
      <c r="J38" s="815"/>
      <c r="K38" s="816">
        <v>40407</v>
      </c>
      <c r="L38" s="816">
        <f t="shared" si="6"/>
        <v>40407</v>
      </c>
      <c r="M38" s="817">
        <f t="shared" si="0"/>
        <v>40547</v>
      </c>
      <c r="N38" s="170">
        <f ca="1" t="shared" si="1"/>
        <v>40407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811">
        <v>25</v>
      </c>
      <c r="AA38" s="160"/>
      <c r="AB38" s="160"/>
      <c r="AC38" s="160"/>
      <c r="AD38" s="160"/>
      <c r="AE38" s="811">
        <v>7</v>
      </c>
      <c r="AF38" s="160"/>
      <c r="AG38" s="160"/>
      <c r="AH38" s="160"/>
      <c r="AI38" s="160"/>
      <c r="AJ38" s="160"/>
      <c r="AK38" s="160"/>
      <c r="AL38" s="160"/>
      <c r="AM38" s="74"/>
      <c r="AN38" s="77"/>
      <c r="AO38" s="641">
        <f>(Z38*0.5+AE38*0.1)/(Z38+AE38)</f>
        <v>0.4125</v>
      </c>
      <c r="AP38" s="647" t="s">
        <v>289</v>
      </c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C39" s="820"/>
      <c r="D39" s="821"/>
      <c r="E39" s="813"/>
      <c r="F39" s="814"/>
      <c r="G39" s="815"/>
      <c r="H39" s="815"/>
      <c r="I39" s="815"/>
      <c r="J39" s="815"/>
      <c r="K39" s="816"/>
      <c r="L39" s="816" t="str">
        <f t="shared" si="6"/>
        <v/>
      </c>
      <c r="M39" s="822" t="str">
        <f t="shared" si="0"/>
        <v/>
      </c>
      <c r="N39" s="170">
        <f ca="1" t="shared" si="1"/>
        <v>40471.37188634259</v>
      </c>
      <c r="O39" s="171">
        <f ca="1" t="shared" si="2"/>
        <v>40471.37188634259</v>
      </c>
      <c r="P39" s="171">
        <f ca="1" t="shared" si="3"/>
        <v>40471.37188634259</v>
      </c>
      <c r="Q39" s="171">
        <f ca="1" t="shared" si="4"/>
        <v>40471.37188634259</v>
      </c>
      <c r="R39" s="171">
        <f ca="1" t="shared" si="5"/>
        <v>40471.37188634259</v>
      </c>
      <c r="S39" s="76"/>
      <c r="T39" s="88"/>
      <c r="U39" s="88"/>
      <c r="V39" s="88"/>
      <c r="W39" s="88"/>
      <c r="X39" s="89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74"/>
      <c r="AN39" s="77"/>
      <c r="AO39" s="641"/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80">
        <v>31</v>
      </c>
      <c r="B40" s="82"/>
      <c r="C40" s="812"/>
      <c r="D40" s="812"/>
      <c r="E40" s="813"/>
      <c r="F40" s="814"/>
      <c r="G40" s="815"/>
      <c r="H40" s="815"/>
      <c r="I40" s="815"/>
      <c r="J40" s="815"/>
      <c r="K40" s="816"/>
      <c r="L40" s="816" t="str">
        <f t="shared" si="6"/>
        <v/>
      </c>
      <c r="M40" s="817" t="str">
        <f t="shared" si="0"/>
        <v/>
      </c>
      <c r="N40" s="170">
        <f ca="1" t="shared" si="1"/>
        <v>40471.37188634259</v>
      </c>
      <c r="O40" s="171">
        <f ca="1" t="shared" si="2"/>
        <v>40471.37188634259</v>
      </c>
      <c r="P40" s="171">
        <f ca="1" t="shared" si="3"/>
        <v>40471.37188634259</v>
      </c>
      <c r="Q40" s="171">
        <f ca="1" t="shared" si="4"/>
        <v>40471.37188634259</v>
      </c>
      <c r="R40" s="171">
        <f ca="1" t="shared" si="5"/>
        <v>40471.37188634259</v>
      </c>
      <c r="S40" s="76"/>
      <c r="T40" s="88"/>
      <c r="U40" s="88"/>
      <c r="V40" s="88"/>
      <c r="W40" s="88"/>
      <c r="X40" s="89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74"/>
      <c r="AN40" s="77"/>
      <c r="AO40" s="641">
        <v>0.2</v>
      </c>
      <c r="AP40" s="646" t="s">
        <v>283</v>
      </c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812" t="s">
        <v>112</v>
      </c>
      <c r="D41" s="821"/>
      <c r="E41" s="813" t="s">
        <v>107</v>
      </c>
      <c r="F41" s="814">
        <v>20</v>
      </c>
      <c r="G41" s="815">
        <v>29</v>
      </c>
      <c r="H41" s="815"/>
      <c r="I41" s="815"/>
      <c r="J41" s="815"/>
      <c r="K41" s="816"/>
      <c r="L41" s="816">
        <f ca="1" t="shared" si="6"/>
        <v>40547</v>
      </c>
      <c r="M41" s="822">
        <f ca="1" t="shared" si="0"/>
        <v>40575</v>
      </c>
      <c r="N41" s="170">
        <f ca="1" t="shared" si="1"/>
        <v>40471.37188634259</v>
      </c>
      <c r="O41" s="171">
        <f ca="1" t="shared" si="2"/>
        <v>40547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833">
        <v>8</v>
      </c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O41" s="641"/>
      <c r="AP41" s="646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812" t="s">
        <v>125</v>
      </c>
      <c r="D42" s="820"/>
      <c r="E42" s="813"/>
      <c r="F42" s="814">
        <v>10</v>
      </c>
      <c r="G42" s="815">
        <v>32</v>
      </c>
      <c r="H42" s="815"/>
      <c r="I42" s="815"/>
      <c r="J42" s="815"/>
      <c r="K42" s="816"/>
      <c r="L42" s="816">
        <f ca="1" t="shared" si="6"/>
        <v>40575</v>
      </c>
      <c r="M42" s="817">
        <f aca="true" t="shared" si="7" ref="M42:M73">IF(F42="","",+L42+(F42*7/5))</f>
        <v>40589</v>
      </c>
      <c r="N42" s="170">
        <f aca="true" t="shared" si="8" ref="N42:N73">IF(K42="",NOW(),K42)</f>
        <v>40471.37188634259</v>
      </c>
      <c r="O42" s="171">
        <f aca="true" t="shared" si="9" ref="O42:O73">IF(G42="",NOW(),VLOOKUP(G42,$A$10:$M$152,13))</f>
        <v>40575</v>
      </c>
      <c r="P42" s="171">
        <f aca="true" t="shared" si="10" ref="P42:P73">IF(H42="",NOW(),VLOOKUP(H42,$A$10:$M$152,13))</f>
        <v>40471.37188634259</v>
      </c>
      <c r="Q42" s="171">
        <f aca="true" t="shared" si="11" ref="Q42:Q73">IF(I42="",NOW(),VLOOKUP(I42,$A$10:$M$152,13))</f>
        <v>40471.37188634259</v>
      </c>
      <c r="R42" s="171">
        <f aca="true" t="shared" si="12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160">
        <f>1*'Drawing Basis'!I55</f>
        <v>3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812" t="s">
        <v>126</v>
      </c>
      <c r="D43" s="820"/>
      <c r="E43" s="813"/>
      <c r="F43" s="814">
        <v>10</v>
      </c>
      <c r="G43" s="815">
        <v>33</v>
      </c>
      <c r="H43" s="815"/>
      <c r="I43" s="815"/>
      <c r="J43" s="815"/>
      <c r="K43" s="816"/>
      <c r="L43" s="816">
        <f aca="true" t="shared" si="13" ref="L43:L74">IF(F43="","",IF(K43="",MAX(N43:R43),K43))</f>
        <v>40589</v>
      </c>
      <c r="M43" s="817">
        <f ca="1" t="shared" si="7"/>
        <v>40603</v>
      </c>
      <c r="N43" s="170">
        <f ca="1" t="shared" si="8"/>
        <v>40471.37188634259</v>
      </c>
      <c r="O43" s="171">
        <f ca="1" t="shared" si="9"/>
        <v>40589</v>
      </c>
      <c r="P43" s="171">
        <f ca="1" t="shared" si="10"/>
        <v>40471.37188634259</v>
      </c>
      <c r="Q43" s="171">
        <f ca="1" t="shared" si="11"/>
        <v>40471.37188634259</v>
      </c>
      <c r="R43" s="171">
        <f ca="1" t="shared" si="12"/>
        <v>40471.37188634259</v>
      </c>
      <c r="S43" s="76"/>
      <c r="T43" s="88"/>
      <c r="U43" s="88"/>
      <c r="V43" s="88"/>
      <c r="W43" s="88"/>
      <c r="X43" s="89"/>
      <c r="Y43" s="160"/>
      <c r="Z43" s="160">
        <f>4*'Drawing Basis'!J55</f>
        <v>8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812" t="s">
        <v>305</v>
      </c>
      <c r="D44" s="820"/>
      <c r="E44" s="813"/>
      <c r="F44" s="814">
        <v>10</v>
      </c>
      <c r="G44" s="815">
        <v>34</v>
      </c>
      <c r="H44" s="815"/>
      <c r="I44" s="815"/>
      <c r="J44" s="815"/>
      <c r="K44" s="816"/>
      <c r="L44" s="816">
        <f ca="1" t="shared" si="13"/>
        <v>40603</v>
      </c>
      <c r="M44" s="817">
        <f ca="1" t="shared" si="7"/>
        <v>40617</v>
      </c>
      <c r="N44" s="170">
        <f ca="1" t="shared" si="8"/>
        <v>40471.37188634259</v>
      </c>
      <c r="O44" s="171">
        <f ca="1" t="shared" si="9"/>
        <v>40603</v>
      </c>
      <c r="P44" s="171">
        <f ca="1" t="shared" si="10"/>
        <v>40471.37188634259</v>
      </c>
      <c r="Q44" s="171">
        <f ca="1" t="shared" si="11"/>
        <v>40471.37188634259</v>
      </c>
      <c r="R44" s="171">
        <f ca="1" t="shared" si="12"/>
        <v>40471.37188634259</v>
      </c>
      <c r="S44" s="76"/>
      <c r="T44" s="88"/>
      <c r="U44" s="88"/>
      <c r="V44" s="88"/>
      <c r="W44" s="88"/>
      <c r="X44" s="89"/>
      <c r="Y44" s="160"/>
      <c r="Z44" s="160">
        <f>2*'Drawing Basis'!J55</f>
        <v>4</v>
      </c>
      <c r="AA44" s="160"/>
      <c r="AB44" s="160"/>
      <c r="AC44" s="160"/>
      <c r="AD44" s="160"/>
      <c r="AE44" s="160">
        <f>3*'Drawing Basis'!J55</f>
        <v>6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0.26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238" t="s">
        <v>304</v>
      </c>
      <c r="E45" s="358"/>
      <c r="F45" s="127">
        <v>0</v>
      </c>
      <c r="G45" s="141">
        <v>35</v>
      </c>
      <c r="H45" s="141"/>
      <c r="I45" s="141"/>
      <c r="J45" s="141"/>
      <c r="K45" s="121"/>
      <c r="L45" s="816">
        <f ca="1" t="shared" si="13"/>
        <v>40617</v>
      </c>
      <c r="M45" s="822">
        <f ca="1" t="shared" si="7"/>
        <v>40617</v>
      </c>
      <c r="N45" s="170">
        <f ca="1" t="shared" si="8"/>
        <v>40471.37188634259</v>
      </c>
      <c r="O45" s="171">
        <f ca="1" t="shared" si="9"/>
        <v>40617</v>
      </c>
      <c r="P45" s="171">
        <f ca="1" t="shared" si="10"/>
        <v>40471.37188634259</v>
      </c>
      <c r="Q45" s="171">
        <f ca="1" t="shared" si="11"/>
        <v>40471.37188634259</v>
      </c>
      <c r="R45" s="171">
        <f ca="1" t="shared" si="12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>
        <v>0.05</v>
      </c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816" t="str">
        <f t="shared" si="13"/>
        <v/>
      </c>
      <c r="M46" s="817" t="str">
        <f t="shared" si="7"/>
        <v/>
      </c>
      <c r="N46" s="170">
        <f ca="1" t="shared" si="8"/>
        <v>40471.37188634259</v>
      </c>
      <c r="O46" s="171">
        <f ca="1" t="shared" si="9"/>
        <v>40471.37188634259</v>
      </c>
      <c r="P46" s="171">
        <f ca="1" t="shared" si="10"/>
        <v>40471.37188634259</v>
      </c>
      <c r="Q46" s="171">
        <f ca="1" t="shared" si="11"/>
        <v>40471.37188634259</v>
      </c>
      <c r="R46" s="171">
        <f ca="1" t="shared" si="12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40297</v>
      </c>
      <c r="L47" s="816">
        <f t="shared" si="13"/>
        <v>40297</v>
      </c>
      <c r="M47" s="822">
        <f t="shared" si="7"/>
        <v>40297</v>
      </c>
      <c r="N47" s="170">
        <f ca="1" t="shared" si="8"/>
        <v>40297</v>
      </c>
      <c r="O47" s="171">
        <f ca="1" t="shared" si="9"/>
        <v>40471.37188634259</v>
      </c>
      <c r="P47" s="171">
        <f ca="1" t="shared" si="10"/>
        <v>40471.37188634259</v>
      </c>
      <c r="Q47" s="171">
        <f ca="1" t="shared" si="11"/>
        <v>40471.37188634259</v>
      </c>
      <c r="R47" s="171">
        <f ca="1" t="shared" si="12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>
        <f>'1220  Misc C&amp;S'!AO29</f>
        <v>0.12</v>
      </c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13"/>
        <v/>
      </c>
      <c r="M48" s="179" t="str">
        <f t="shared" si="7"/>
        <v/>
      </c>
      <c r="N48" s="170">
        <f ca="1" t="shared" si="8"/>
        <v>40471.37188634259</v>
      </c>
      <c r="O48" s="171">
        <f ca="1" t="shared" si="9"/>
        <v>40471.37188634259</v>
      </c>
      <c r="P48" s="171">
        <f ca="1" t="shared" si="10"/>
        <v>40471.37188634259</v>
      </c>
      <c r="Q48" s="171">
        <f ca="1" t="shared" si="11"/>
        <v>40471.37188634259</v>
      </c>
      <c r="R48" s="171">
        <f ca="1" t="shared" si="12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C49" s="361" t="s">
        <v>124</v>
      </c>
      <c r="D49" s="235"/>
      <c r="E49" s="358"/>
      <c r="F49" s="127"/>
      <c r="G49" s="141"/>
      <c r="H49" s="141"/>
      <c r="I49" s="141"/>
      <c r="J49" s="141"/>
      <c r="K49" s="121"/>
      <c r="L49" s="178" t="str">
        <f t="shared" si="13"/>
        <v/>
      </c>
      <c r="M49" s="179" t="str">
        <f t="shared" si="7"/>
        <v/>
      </c>
      <c r="N49" s="170">
        <f ca="1" t="shared" si="8"/>
        <v>40471.37188634259</v>
      </c>
      <c r="O49" s="171">
        <f ca="1" t="shared" si="9"/>
        <v>40471.37188634259</v>
      </c>
      <c r="P49" s="171">
        <f ca="1" t="shared" si="10"/>
        <v>40471.37188634259</v>
      </c>
      <c r="Q49" s="171">
        <f ca="1" t="shared" si="11"/>
        <v>40471.37188634259</v>
      </c>
      <c r="R49" s="171">
        <f ca="1" t="shared" si="12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82"/>
      <c r="C50" s="235"/>
      <c r="E50" s="358"/>
      <c r="F50" s="127"/>
      <c r="G50" s="141"/>
      <c r="H50" s="141"/>
      <c r="I50" s="141"/>
      <c r="J50" s="141"/>
      <c r="K50" s="121"/>
      <c r="L50" s="178" t="str">
        <f t="shared" si="13"/>
        <v/>
      </c>
      <c r="M50" s="179" t="str">
        <f t="shared" si="7"/>
        <v/>
      </c>
      <c r="N50" s="170">
        <f ca="1" t="shared" si="8"/>
        <v>40471.37188634259</v>
      </c>
      <c r="O50" s="171">
        <f ca="1" t="shared" si="9"/>
        <v>40471.37188634259</v>
      </c>
      <c r="P50" s="171">
        <f ca="1" t="shared" si="10"/>
        <v>40471.37188634259</v>
      </c>
      <c r="Q50" s="171">
        <f ca="1" t="shared" si="11"/>
        <v>40471.37188634259</v>
      </c>
      <c r="R50" s="171">
        <f ca="1" t="shared" si="12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84"/>
      <c r="C51" s="235" t="s">
        <v>92</v>
      </c>
      <c r="D51" s="235"/>
      <c r="E51" s="358"/>
      <c r="F51" s="299">
        <v>3</v>
      </c>
      <c r="G51" s="300"/>
      <c r="H51" s="300"/>
      <c r="I51" s="141"/>
      <c r="J51" s="141"/>
      <c r="K51" s="121">
        <v>40664</v>
      </c>
      <c r="L51" s="178">
        <f t="shared" si="13"/>
        <v>40664</v>
      </c>
      <c r="M51" s="179">
        <f t="shared" si="7"/>
        <v>40668.2</v>
      </c>
      <c r="N51" s="170">
        <f ca="1" t="shared" si="8"/>
        <v>40664</v>
      </c>
      <c r="O51" s="171">
        <f ca="1" t="shared" si="9"/>
        <v>40471.37188634259</v>
      </c>
      <c r="P51" s="171">
        <f ca="1" t="shared" si="10"/>
        <v>40471.37188634259</v>
      </c>
      <c r="Q51" s="171">
        <f ca="1" t="shared" si="11"/>
        <v>40471.37188634259</v>
      </c>
      <c r="R51" s="171">
        <f ca="1" t="shared" si="12"/>
        <v>40471.37188634259</v>
      </c>
      <c r="S51" s="76"/>
      <c r="T51" s="88"/>
      <c r="U51" s="88"/>
      <c r="V51" s="88"/>
      <c r="W51" s="88"/>
      <c r="X51" s="89"/>
      <c r="Y51" s="160"/>
      <c r="Z51" s="160"/>
      <c r="AA51" s="160"/>
      <c r="AB51" s="160"/>
      <c r="AC51" s="160"/>
      <c r="AD51" s="160"/>
      <c r="AE51" s="160">
        <v>8</v>
      </c>
      <c r="AF51" s="160"/>
      <c r="AG51" s="160"/>
      <c r="AH51" s="160"/>
      <c r="AI51" s="160"/>
      <c r="AJ51" s="160"/>
      <c r="AK51" s="160"/>
      <c r="AL51" s="160"/>
      <c r="AM51" s="74"/>
      <c r="AN51" s="77"/>
      <c r="AO51" s="641">
        <v>0.1</v>
      </c>
      <c r="AP51" s="647" t="s">
        <v>290</v>
      </c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C52" s="238" t="s">
        <v>93</v>
      </c>
      <c r="D52" s="238"/>
      <c r="E52" s="358"/>
      <c r="F52" s="299">
        <v>0</v>
      </c>
      <c r="G52" s="300">
        <v>42</v>
      </c>
      <c r="H52" s="300"/>
      <c r="I52" s="141"/>
      <c r="J52" s="141"/>
      <c r="K52" s="121"/>
      <c r="L52" s="178">
        <f ca="1" t="shared" si="13"/>
        <v>40668.2</v>
      </c>
      <c r="M52" s="363">
        <f ca="1" t="shared" si="7"/>
        <v>40668.2</v>
      </c>
      <c r="N52" s="170">
        <f ca="1" t="shared" si="8"/>
        <v>40471.37188634259</v>
      </c>
      <c r="O52" s="171">
        <f ca="1" t="shared" si="9"/>
        <v>40668.2</v>
      </c>
      <c r="P52" s="171">
        <f ca="1" t="shared" si="10"/>
        <v>40471.37188634259</v>
      </c>
      <c r="Q52" s="171">
        <f ca="1" t="shared" si="11"/>
        <v>40471.37188634259</v>
      </c>
      <c r="R52" s="171">
        <f ca="1" t="shared" si="12"/>
        <v>40471.37188634259</v>
      </c>
      <c r="S52" s="76"/>
      <c r="T52" s="88"/>
      <c r="U52" s="88"/>
      <c r="V52" s="88"/>
      <c r="W52" s="88"/>
      <c r="X52" s="8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74"/>
      <c r="AN52" s="77"/>
      <c r="AO52" s="657">
        <v>0.1</v>
      </c>
      <c r="AP52" s="646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C53" s="235"/>
      <c r="D53" s="235" t="s">
        <v>113</v>
      </c>
      <c r="E53" s="358" t="s">
        <v>52</v>
      </c>
      <c r="F53" s="299">
        <v>22</v>
      </c>
      <c r="G53" s="300">
        <v>43</v>
      </c>
      <c r="H53" s="300"/>
      <c r="I53" s="141"/>
      <c r="J53" s="141"/>
      <c r="K53" s="121"/>
      <c r="L53" s="178">
        <f ca="1" t="shared" si="13"/>
        <v>40668.2</v>
      </c>
      <c r="M53" s="179">
        <f ca="1" t="shared" si="7"/>
        <v>40699</v>
      </c>
      <c r="N53" s="170">
        <f ca="1" t="shared" si="8"/>
        <v>40471.37188634259</v>
      </c>
      <c r="O53" s="171">
        <f ca="1" t="shared" si="9"/>
        <v>40668.2</v>
      </c>
      <c r="P53" s="171">
        <f ca="1" t="shared" si="10"/>
        <v>40471.37188634259</v>
      </c>
      <c r="Q53" s="171">
        <f ca="1" t="shared" si="11"/>
        <v>40471.37188634259</v>
      </c>
      <c r="R53" s="171">
        <f ca="1" t="shared" si="12"/>
        <v>40471.37188634259</v>
      </c>
      <c r="S53" s="76"/>
      <c r="T53" s="88"/>
      <c r="U53" s="88"/>
      <c r="V53" s="88"/>
      <c r="W53" s="88"/>
      <c r="X53" s="8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74"/>
      <c r="AN53" s="77"/>
      <c r="AO53" s="641">
        <v>0.1</v>
      </c>
      <c r="AP53" s="646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C54" s="235"/>
      <c r="D54" s="238" t="s">
        <v>114</v>
      </c>
      <c r="E54" s="358"/>
      <c r="F54" s="299">
        <v>0</v>
      </c>
      <c r="G54" s="300">
        <v>44</v>
      </c>
      <c r="H54" s="300"/>
      <c r="I54" s="141"/>
      <c r="J54" s="141"/>
      <c r="K54" s="121"/>
      <c r="L54" s="178">
        <f ca="1" t="shared" si="13"/>
        <v>40699</v>
      </c>
      <c r="M54" s="363">
        <f ca="1" t="shared" si="7"/>
        <v>40699</v>
      </c>
      <c r="N54" s="170">
        <f ca="1" t="shared" si="8"/>
        <v>40471.37188634259</v>
      </c>
      <c r="O54" s="171">
        <f ca="1" t="shared" si="9"/>
        <v>40699</v>
      </c>
      <c r="P54" s="171">
        <f ca="1" t="shared" si="10"/>
        <v>40471.37188634259</v>
      </c>
      <c r="Q54" s="171">
        <f ca="1" t="shared" si="11"/>
        <v>40471.37188634259</v>
      </c>
      <c r="R54" s="171">
        <f ca="1" t="shared" si="12"/>
        <v>40471.37188634259</v>
      </c>
      <c r="S54" s="76"/>
      <c r="T54" s="88"/>
      <c r="U54" s="88"/>
      <c r="V54" s="88"/>
      <c r="W54" s="88"/>
      <c r="X54" s="8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74"/>
      <c r="AN54" s="77"/>
      <c r="AO54" s="657">
        <v>0.1</v>
      </c>
      <c r="AP54" s="646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78"/>
      <c r="C55" s="235"/>
      <c r="D55" s="235" t="s">
        <v>115</v>
      </c>
      <c r="E55" s="358" t="s">
        <v>52</v>
      </c>
      <c r="F55" s="299">
        <v>43</v>
      </c>
      <c r="G55" s="300">
        <v>45</v>
      </c>
      <c r="H55" s="300"/>
      <c r="I55" s="141"/>
      <c r="J55" s="141"/>
      <c r="K55" s="121"/>
      <c r="L55" s="178">
        <f ca="1" t="shared" si="13"/>
        <v>40699</v>
      </c>
      <c r="M55" s="179">
        <f ca="1" t="shared" si="7"/>
        <v>40759.2</v>
      </c>
      <c r="N55" s="170">
        <f ca="1" t="shared" si="8"/>
        <v>40471.37188634259</v>
      </c>
      <c r="O55" s="171">
        <f ca="1" t="shared" si="9"/>
        <v>40699</v>
      </c>
      <c r="P55" s="171">
        <f ca="1" t="shared" si="10"/>
        <v>40471.37188634259</v>
      </c>
      <c r="Q55" s="171">
        <f ca="1" t="shared" si="11"/>
        <v>40471.37188634259</v>
      </c>
      <c r="R55" s="171">
        <f ca="1" t="shared" si="12"/>
        <v>40471.37188634259</v>
      </c>
      <c r="S55" s="78"/>
      <c r="T55" s="88"/>
      <c r="U55" s="88"/>
      <c r="V55" s="88"/>
      <c r="W55" s="88"/>
      <c r="X55" s="89"/>
      <c r="Y55" s="160"/>
      <c r="Z55" s="160"/>
      <c r="AA55" s="160"/>
      <c r="AB55" s="160"/>
      <c r="AC55" s="160"/>
      <c r="AD55" s="160"/>
      <c r="AE55" s="160">
        <v>1</v>
      </c>
      <c r="AF55" s="160"/>
      <c r="AG55" s="160"/>
      <c r="AH55" s="160"/>
      <c r="AI55" s="160"/>
      <c r="AJ55" s="160"/>
      <c r="AK55" s="160"/>
      <c r="AL55" s="160"/>
      <c r="AM55" s="74"/>
      <c r="AN55" s="79"/>
      <c r="AO55" s="641">
        <v>0.1</v>
      </c>
      <c r="AP55" s="647" t="s">
        <v>290</v>
      </c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78"/>
      <c r="C56" s="235"/>
      <c r="D56" s="235"/>
      <c r="E56" s="358"/>
      <c r="F56" s="299"/>
      <c r="G56" s="300"/>
      <c r="H56" s="300"/>
      <c r="I56" s="141"/>
      <c r="J56" s="141"/>
      <c r="K56" s="121"/>
      <c r="L56" s="178" t="str">
        <f t="shared" si="13"/>
        <v/>
      </c>
      <c r="M56" s="179" t="str">
        <f t="shared" si="7"/>
        <v/>
      </c>
      <c r="N56" s="170">
        <f ca="1" t="shared" si="8"/>
        <v>40471.37188634259</v>
      </c>
      <c r="O56" s="171">
        <f ca="1" t="shared" si="9"/>
        <v>40471.37188634259</v>
      </c>
      <c r="P56" s="171">
        <f ca="1" t="shared" si="10"/>
        <v>40471.37188634259</v>
      </c>
      <c r="Q56" s="171">
        <f ca="1" t="shared" si="11"/>
        <v>40471.37188634259</v>
      </c>
      <c r="R56" s="171">
        <f ca="1" t="shared" si="12"/>
        <v>40471.37188634259</v>
      </c>
      <c r="S56" s="78"/>
      <c r="T56" s="88"/>
      <c r="U56" s="88"/>
      <c r="V56" s="88"/>
      <c r="W56" s="88"/>
      <c r="X56" s="89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74"/>
      <c r="AN56" s="79"/>
      <c r="AO56" s="641"/>
      <c r="AP56" s="647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78"/>
      <c r="C57" s="235"/>
      <c r="D57" s="238" t="s">
        <v>121</v>
      </c>
      <c r="E57" s="358"/>
      <c r="F57" s="299">
        <v>0</v>
      </c>
      <c r="G57" s="300">
        <v>46</v>
      </c>
      <c r="H57" s="300"/>
      <c r="I57" s="141"/>
      <c r="J57" s="141"/>
      <c r="K57" s="121"/>
      <c r="L57" s="178">
        <f ca="1" t="shared" si="13"/>
        <v>40759.2</v>
      </c>
      <c r="M57" s="363">
        <f ca="1" t="shared" si="7"/>
        <v>40759.2</v>
      </c>
      <c r="N57" s="170">
        <f ca="1" t="shared" si="8"/>
        <v>40471.37188634259</v>
      </c>
      <c r="O57" s="171">
        <f ca="1" t="shared" si="9"/>
        <v>40759.2</v>
      </c>
      <c r="P57" s="171">
        <f ca="1" t="shared" si="10"/>
        <v>40471.37188634259</v>
      </c>
      <c r="Q57" s="171">
        <f ca="1" t="shared" si="11"/>
        <v>40471.37188634259</v>
      </c>
      <c r="R57" s="171">
        <f ca="1" t="shared" si="12"/>
        <v>40471.37188634259</v>
      </c>
      <c r="S57" s="78"/>
      <c r="T57" s="88"/>
      <c r="U57" s="88"/>
      <c r="V57" s="88"/>
      <c r="W57" s="88"/>
      <c r="X57" s="8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/>
      <c r="AN57" s="79"/>
      <c r="AO57" s="641"/>
      <c r="AP57" s="637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78"/>
      <c r="C58" s="235"/>
      <c r="D58" s="235"/>
      <c r="E58" s="358"/>
      <c r="F58" s="299"/>
      <c r="G58" s="300"/>
      <c r="H58" s="300"/>
      <c r="I58" s="141"/>
      <c r="J58" s="141"/>
      <c r="K58" s="121"/>
      <c r="L58" s="178" t="str">
        <f t="shared" si="13"/>
        <v/>
      </c>
      <c r="M58" s="179" t="str">
        <f t="shared" si="7"/>
        <v/>
      </c>
      <c r="N58" s="170">
        <f ca="1" t="shared" si="8"/>
        <v>40471.37188634259</v>
      </c>
      <c r="O58" s="171">
        <f ca="1" t="shared" si="9"/>
        <v>40471.37188634259</v>
      </c>
      <c r="P58" s="171">
        <f ca="1" t="shared" si="10"/>
        <v>40471.37188634259</v>
      </c>
      <c r="Q58" s="171">
        <f ca="1" t="shared" si="11"/>
        <v>40471.37188634259</v>
      </c>
      <c r="R58" s="171">
        <f ca="1" t="shared" si="12"/>
        <v>40471.37188634259</v>
      </c>
      <c r="S58" s="78"/>
      <c r="T58" s="88"/>
      <c r="U58" s="88"/>
      <c r="V58" s="88"/>
      <c r="W58" s="88"/>
      <c r="X58" s="89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74"/>
      <c r="AN58" s="79"/>
      <c r="AO58" s="641">
        <v>0.1</v>
      </c>
      <c r="AP58" s="647" t="s">
        <v>290</v>
      </c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78"/>
      <c r="C59" s="235"/>
      <c r="D59" s="238" t="s">
        <v>118</v>
      </c>
      <c r="E59" s="358"/>
      <c r="F59" s="299">
        <v>60</v>
      </c>
      <c r="G59" s="300">
        <v>48</v>
      </c>
      <c r="H59" s="300"/>
      <c r="I59" s="141"/>
      <c r="J59" s="141"/>
      <c r="K59" s="121"/>
      <c r="L59" s="178">
        <f ca="1" t="shared" si="13"/>
        <v>40759.2</v>
      </c>
      <c r="M59" s="363">
        <f ca="1" t="shared" si="7"/>
        <v>40843.2</v>
      </c>
      <c r="N59" s="170">
        <f ca="1" t="shared" si="8"/>
        <v>40471.37188634259</v>
      </c>
      <c r="O59" s="171">
        <f ca="1" t="shared" si="9"/>
        <v>40759.2</v>
      </c>
      <c r="P59" s="171">
        <f ca="1" t="shared" si="10"/>
        <v>40471.37188634259</v>
      </c>
      <c r="Q59" s="171">
        <f ca="1" t="shared" si="11"/>
        <v>40471.37188634259</v>
      </c>
      <c r="R59" s="171">
        <f ca="1" t="shared" si="12"/>
        <v>40471.37188634259</v>
      </c>
      <c r="S59" s="78"/>
      <c r="T59" s="88"/>
      <c r="U59" s="88"/>
      <c r="V59" s="88"/>
      <c r="W59" s="88"/>
      <c r="X59" s="8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74"/>
      <c r="AN59" s="79"/>
      <c r="AO59" s="657">
        <v>0.05</v>
      </c>
      <c r="AP59" s="637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315"/>
      <c r="C60" s="327" t="s">
        <v>99</v>
      </c>
      <c r="D60" s="316"/>
      <c r="E60" s="358"/>
      <c r="F60" s="299">
        <v>10</v>
      </c>
      <c r="G60" s="300">
        <v>50</v>
      </c>
      <c r="H60" s="300"/>
      <c r="I60" s="141"/>
      <c r="J60" s="141"/>
      <c r="K60" s="121"/>
      <c r="L60" s="178">
        <f ca="1" t="shared" si="13"/>
        <v>40843.2</v>
      </c>
      <c r="M60" s="179">
        <f ca="1" t="shared" si="7"/>
        <v>40857.2</v>
      </c>
      <c r="N60" s="170">
        <f ca="1" t="shared" si="8"/>
        <v>40471.37188634259</v>
      </c>
      <c r="O60" s="171">
        <f ca="1" t="shared" si="9"/>
        <v>40843.2</v>
      </c>
      <c r="P60" s="171">
        <f ca="1" t="shared" si="10"/>
        <v>40471.37188634259</v>
      </c>
      <c r="Q60" s="171">
        <f ca="1" t="shared" si="11"/>
        <v>40471.37188634259</v>
      </c>
      <c r="R60" s="171">
        <f ca="1" t="shared" si="12"/>
        <v>40471.37188634259</v>
      </c>
      <c r="S60" s="78"/>
      <c r="T60" s="88"/>
      <c r="U60" s="88"/>
      <c r="V60" s="88"/>
      <c r="W60" s="88"/>
      <c r="X60" s="89"/>
      <c r="Y60" s="160"/>
      <c r="Z60" s="160"/>
      <c r="AA60" s="160"/>
      <c r="AB60" s="160"/>
      <c r="AC60" s="160"/>
      <c r="AD60" s="160"/>
      <c r="AE60" s="160">
        <v>1</v>
      </c>
      <c r="AF60" s="160">
        <v>2</v>
      </c>
      <c r="AG60" s="160"/>
      <c r="AH60" s="160"/>
      <c r="AI60" s="160"/>
      <c r="AJ60" s="160"/>
      <c r="AK60" s="160"/>
      <c r="AL60" s="160"/>
      <c r="AM60" s="74"/>
      <c r="AN60" s="81"/>
      <c r="AO60" s="641">
        <f>(AF60*0.5+AE60*0.1)/(AF60+AE60)</f>
        <v>0.3666666666666667</v>
      </c>
      <c r="AP60" s="647" t="s">
        <v>290</v>
      </c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315"/>
      <c r="C61" s="316" t="s">
        <v>119</v>
      </c>
      <c r="D61" s="297"/>
      <c r="E61" s="358"/>
      <c r="F61" s="299">
        <v>5</v>
      </c>
      <c r="G61" s="300">
        <v>51</v>
      </c>
      <c r="H61" s="300"/>
      <c r="I61" s="141"/>
      <c r="J61" s="141"/>
      <c r="K61" s="121"/>
      <c r="L61" s="178">
        <f ca="1" t="shared" si="13"/>
        <v>40857.2</v>
      </c>
      <c r="M61" s="179">
        <f ca="1" t="shared" si="7"/>
        <v>40864.2</v>
      </c>
      <c r="N61" s="170">
        <f ca="1" t="shared" si="8"/>
        <v>40471.37188634259</v>
      </c>
      <c r="O61" s="171">
        <f ca="1" t="shared" si="9"/>
        <v>40857.2</v>
      </c>
      <c r="P61" s="171">
        <f ca="1" t="shared" si="10"/>
        <v>40471.37188634259</v>
      </c>
      <c r="Q61" s="171">
        <f ca="1" t="shared" si="11"/>
        <v>40471.37188634259</v>
      </c>
      <c r="R61" s="171">
        <f ca="1" t="shared" si="12"/>
        <v>40471.37188634259</v>
      </c>
      <c r="S61" s="78"/>
      <c r="T61" s="88"/>
      <c r="U61" s="88"/>
      <c r="V61" s="88"/>
      <c r="W61" s="88"/>
      <c r="X61" s="89"/>
      <c r="Y61" s="160"/>
      <c r="Z61" s="160"/>
      <c r="AA61" s="160"/>
      <c r="AB61" s="160"/>
      <c r="AC61" s="160"/>
      <c r="AD61" s="160"/>
      <c r="AE61" s="160">
        <v>1</v>
      </c>
      <c r="AF61" s="160"/>
      <c r="AG61" s="160"/>
      <c r="AH61" s="160"/>
      <c r="AI61" s="160"/>
      <c r="AJ61" s="160"/>
      <c r="AK61" s="160"/>
      <c r="AL61" s="160"/>
      <c r="AM61" s="74"/>
      <c r="AN61" s="77"/>
      <c r="AO61" s="641"/>
      <c r="AP61" s="647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315"/>
      <c r="C62" s="316"/>
      <c r="D62" s="316"/>
      <c r="E62" s="358"/>
      <c r="F62" s="299"/>
      <c r="G62" s="300"/>
      <c r="H62" s="300"/>
      <c r="I62" s="141"/>
      <c r="J62" s="141"/>
      <c r="K62" s="121"/>
      <c r="L62" s="178" t="str">
        <f t="shared" si="13"/>
        <v/>
      </c>
      <c r="M62" s="179" t="str">
        <f t="shared" si="7"/>
        <v/>
      </c>
      <c r="N62" s="170">
        <f ca="1" t="shared" si="8"/>
        <v>40471.37188634259</v>
      </c>
      <c r="O62" s="171">
        <f ca="1" t="shared" si="9"/>
        <v>40471.37188634259</v>
      </c>
      <c r="P62" s="171">
        <f ca="1" t="shared" si="10"/>
        <v>40471.37188634259</v>
      </c>
      <c r="Q62" s="171">
        <f ca="1" t="shared" si="11"/>
        <v>40471.37188634259</v>
      </c>
      <c r="R62" s="171">
        <f ca="1" t="shared" si="12"/>
        <v>40471.37188634259</v>
      </c>
      <c r="S62" s="78"/>
      <c r="T62" s="88"/>
      <c r="U62" s="88"/>
      <c r="V62" s="88"/>
      <c r="W62" s="88"/>
      <c r="X62" s="8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74"/>
      <c r="AN62" s="77"/>
      <c r="AO62" s="641"/>
      <c r="AP62" s="647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78"/>
      <c r="C63" s="235"/>
      <c r="D63" s="236"/>
      <c r="E63" s="358"/>
      <c r="F63" s="299"/>
      <c r="G63" s="300"/>
      <c r="H63" s="300"/>
      <c r="I63" s="141"/>
      <c r="J63" s="141"/>
      <c r="K63" s="121"/>
      <c r="L63" s="178" t="str">
        <f t="shared" si="13"/>
        <v/>
      </c>
      <c r="M63" s="179" t="str">
        <f t="shared" si="7"/>
        <v/>
      </c>
      <c r="N63" s="170">
        <f ca="1" t="shared" si="8"/>
        <v>40471.37188634259</v>
      </c>
      <c r="O63" s="171">
        <f ca="1" t="shared" si="9"/>
        <v>40471.37188634259</v>
      </c>
      <c r="P63" s="171">
        <f ca="1" t="shared" si="10"/>
        <v>40471.37188634259</v>
      </c>
      <c r="Q63" s="171">
        <f ca="1" t="shared" si="11"/>
        <v>40471.37188634259</v>
      </c>
      <c r="R63" s="171">
        <f ca="1" t="shared" si="12"/>
        <v>40471.37188634259</v>
      </c>
      <c r="S63" s="78"/>
      <c r="T63" s="88"/>
      <c r="U63" s="88"/>
      <c r="V63" s="88"/>
      <c r="W63" s="88"/>
      <c r="X63" s="89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74"/>
      <c r="AN63" s="77"/>
      <c r="AO63" s="641"/>
      <c r="AP63" s="647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315"/>
      <c r="C64" s="316"/>
      <c r="D64" s="324" t="s">
        <v>138</v>
      </c>
      <c r="E64" s="358"/>
      <c r="F64" s="299">
        <v>0</v>
      </c>
      <c r="G64" s="300">
        <v>52</v>
      </c>
      <c r="H64" s="300"/>
      <c r="I64" s="141"/>
      <c r="J64" s="141"/>
      <c r="K64" s="121"/>
      <c r="L64" s="178">
        <f ca="1" t="shared" si="13"/>
        <v>40864.2</v>
      </c>
      <c r="M64" s="363">
        <f ca="1" t="shared" si="7"/>
        <v>40864.2</v>
      </c>
      <c r="N64" s="170">
        <f ca="1" t="shared" si="8"/>
        <v>40471.37188634259</v>
      </c>
      <c r="O64" s="171">
        <f ca="1" t="shared" si="9"/>
        <v>40864.2</v>
      </c>
      <c r="P64" s="171">
        <f ca="1" t="shared" si="10"/>
        <v>40471.37188634259</v>
      </c>
      <c r="Q64" s="171">
        <f ca="1" t="shared" si="11"/>
        <v>40471.37188634259</v>
      </c>
      <c r="R64" s="171">
        <f ca="1" t="shared" si="12"/>
        <v>40471.37188634259</v>
      </c>
      <c r="S64" s="78"/>
      <c r="T64" s="88"/>
      <c r="U64" s="88"/>
      <c r="V64" s="88"/>
      <c r="W64" s="88"/>
      <c r="X64" s="8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74"/>
      <c r="AN64" s="77"/>
      <c r="AO64" s="657">
        <v>0.05</v>
      </c>
      <c r="AP64" s="647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315"/>
      <c r="C65" s="316" t="s">
        <v>102</v>
      </c>
      <c r="D65" s="316"/>
      <c r="E65" s="358"/>
      <c r="F65" s="299">
        <v>1</v>
      </c>
      <c r="G65" s="300">
        <v>55</v>
      </c>
      <c r="H65" s="300"/>
      <c r="I65" s="141"/>
      <c r="J65" s="141"/>
      <c r="K65" s="121"/>
      <c r="L65" s="178">
        <f ca="1" t="shared" si="13"/>
        <v>40864.2</v>
      </c>
      <c r="M65" s="179">
        <f ca="1" t="shared" si="7"/>
        <v>40865.6</v>
      </c>
      <c r="N65" s="170">
        <f ca="1" t="shared" si="8"/>
        <v>40471.37188634259</v>
      </c>
      <c r="O65" s="171">
        <f ca="1" t="shared" si="9"/>
        <v>40864.2</v>
      </c>
      <c r="P65" s="171">
        <f ca="1" t="shared" si="10"/>
        <v>40471.37188634259</v>
      </c>
      <c r="Q65" s="171">
        <f ca="1" t="shared" si="11"/>
        <v>40471.37188634259</v>
      </c>
      <c r="R65" s="171">
        <f ca="1" t="shared" si="12"/>
        <v>40471.37188634259</v>
      </c>
      <c r="S65" s="78"/>
      <c r="T65" s="88"/>
      <c r="U65" s="88"/>
      <c r="V65" s="88"/>
      <c r="W65" s="88"/>
      <c r="X65" s="89"/>
      <c r="Y65" s="160"/>
      <c r="Z65" s="160"/>
      <c r="AA65" s="160"/>
      <c r="AB65" s="160"/>
      <c r="AC65" s="160"/>
      <c r="AD65" s="160"/>
      <c r="AE65" s="160"/>
      <c r="AF65" s="160">
        <v>1</v>
      </c>
      <c r="AG65" s="160"/>
      <c r="AH65" s="160"/>
      <c r="AI65" s="160"/>
      <c r="AJ65" s="160"/>
      <c r="AK65" s="160"/>
      <c r="AL65" s="160"/>
      <c r="AM65" s="74"/>
      <c r="AN65" s="77"/>
      <c r="AO65" s="641">
        <v>0.05</v>
      </c>
      <c r="AP65" s="647" t="s">
        <v>290</v>
      </c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>
      <c r="A66" s="168">
        <v>57</v>
      </c>
      <c r="B66" s="78"/>
      <c r="C66" s="235"/>
      <c r="E66" s="358"/>
      <c r="F66" s="127"/>
      <c r="G66" s="141"/>
      <c r="H66" s="141"/>
      <c r="I66" s="141"/>
      <c r="J66" s="141"/>
      <c r="K66" s="121"/>
      <c r="L66" s="178" t="str">
        <f t="shared" si="13"/>
        <v/>
      </c>
      <c r="M66" s="179" t="str">
        <f t="shared" si="7"/>
        <v/>
      </c>
      <c r="N66" s="170">
        <f ca="1" t="shared" si="8"/>
        <v>40471.37188634259</v>
      </c>
      <c r="O66" s="171">
        <f ca="1" t="shared" si="9"/>
        <v>40471.37188634259</v>
      </c>
      <c r="P66" s="171">
        <f ca="1" t="shared" si="10"/>
        <v>40471.37188634259</v>
      </c>
      <c r="Q66" s="171">
        <f ca="1" t="shared" si="11"/>
        <v>40471.37188634259</v>
      </c>
      <c r="R66" s="171">
        <f ca="1" t="shared" si="12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41"/>
      <c r="AP66" s="637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3"/>
        <v/>
      </c>
      <c r="M67" s="179" t="str">
        <f t="shared" si="7"/>
        <v/>
      </c>
      <c r="N67" s="170">
        <f ca="1" t="shared" si="8"/>
        <v>40471.37188634259</v>
      </c>
      <c r="O67" s="171">
        <f ca="1" t="shared" si="9"/>
        <v>40471.37188634259</v>
      </c>
      <c r="P67" s="171">
        <f ca="1" t="shared" si="10"/>
        <v>40471.37188634259</v>
      </c>
      <c r="Q67" s="171">
        <f ca="1" t="shared" si="11"/>
        <v>40471.37188634259</v>
      </c>
      <c r="R67" s="171">
        <f ca="1" t="shared" si="12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3"/>
        <v/>
      </c>
      <c r="M68" s="179" t="str">
        <f t="shared" si="7"/>
        <v/>
      </c>
      <c r="N68" s="170">
        <f ca="1" t="shared" si="8"/>
        <v>40471.37188634259</v>
      </c>
      <c r="O68" s="171">
        <f ca="1" t="shared" si="9"/>
        <v>40471.37188634259</v>
      </c>
      <c r="P68" s="171">
        <f ca="1" t="shared" si="10"/>
        <v>40471.37188634259</v>
      </c>
      <c r="Q68" s="171">
        <f ca="1" t="shared" si="11"/>
        <v>40471.37188634259</v>
      </c>
      <c r="R68" s="171">
        <f ca="1" t="shared" si="12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3"/>
        <v/>
      </c>
      <c r="M69" s="179" t="str">
        <f t="shared" si="7"/>
        <v/>
      </c>
      <c r="N69" s="170">
        <f ca="1" t="shared" si="8"/>
        <v>40471.37188634259</v>
      </c>
      <c r="O69" s="171">
        <f ca="1" t="shared" si="9"/>
        <v>40471.37188634259</v>
      </c>
      <c r="P69" s="171">
        <f ca="1" t="shared" si="10"/>
        <v>40471.37188634259</v>
      </c>
      <c r="Q69" s="171">
        <f ca="1" t="shared" si="11"/>
        <v>40471.37188634259</v>
      </c>
      <c r="R69" s="171">
        <f ca="1" t="shared" si="12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3"/>
        <v/>
      </c>
      <c r="M70" s="179" t="str">
        <f t="shared" si="7"/>
        <v/>
      </c>
      <c r="N70" s="170">
        <f ca="1" t="shared" si="8"/>
        <v>40471.37188634259</v>
      </c>
      <c r="O70" s="171">
        <f ca="1" t="shared" si="9"/>
        <v>40471.37188634259</v>
      </c>
      <c r="P70" s="171">
        <f ca="1" t="shared" si="10"/>
        <v>40471.37188634259</v>
      </c>
      <c r="Q70" s="171">
        <f ca="1" t="shared" si="11"/>
        <v>40471.37188634259</v>
      </c>
      <c r="R70" s="171">
        <f ca="1" t="shared" si="12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3"/>
        <v/>
      </c>
      <c r="M71" s="179" t="str">
        <f t="shared" si="7"/>
        <v/>
      </c>
      <c r="N71" s="170">
        <f ca="1" t="shared" si="8"/>
        <v>40471.37188634259</v>
      </c>
      <c r="O71" s="171">
        <f ca="1" t="shared" si="9"/>
        <v>40471.37188634259</v>
      </c>
      <c r="P71" s="171">
        <f ca="1" t="shared" si="10"/>
        <v>40471.37188634259</v>
      </c>
      <c r="Q71" s="171">
        <f ca="1" t="shared" si="11"/>
        <v>40471.37188634259</v>
      </c>
      <c r="R71" s="171">
        <f ca="1" t="shared" si="12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 hidden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3"/>
        <v/>
      </c>
      <c r="M72" s="179" t="str">
        <f t="shared" si="7"/>
        <v/>
      </c>
      <c r="N72" s="170">
        <f ca="1" t="shared" si="8"/>
        <v>40471.37188634259</v>
      </c>
      <c r="O72" s="171">
        <f ca="1" t="shared" si="9"/>
        <v>40471.37188634259</v>
      </c>
      <c r="P72" s="171">
        <f ca="1" t="shared" si="10"/>
        <v>40471.37188634259</v>
      </c>
      <c r="Q72" s="171">
        <f ca="1" t="shared" si="11"/>
        <v>40471.37188634259</v>
      </c>
      <c r="R72" s="171">
        <f ca="1" t="shared" si="12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3"/>
        <v/>
      </c>
      <c r="M73" s="179" t="str">
        <f t="shared" si="7"/>
        <v/>
      </c>
      <c r="N73" s="170">
        <f ca="1" t="shared" si="8"/>
        <v>40471.37188634259</v>
      </c>
      <c r="O73" s="171">
        <f ca="1" t="shared" si="9"/>
        <v>40471.37188634259</v>
      </c>
      <c r="P73" s="171">
        <f ca="1" t="shared" si="10"/>
        <v>40471.37188634259</v>
      </c>
      <c r="Q73" s="171">
        <f ca="1" t="shared" si="11"/>
        <v>40471.37188634259</v>
      </c>
      <c r="R73" s="171">
        <f ca="1" t="shared" si="12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3"/>
        <v/>
      </c>
      <c r="M74" s="179" t="str">
        <f aca="true" t="shared" si="14" ref="M74:M105">IF(F74="","",+L74+(F74*7/5))</f>
        <v/>
      </c>
      <c r="N74" s="170">
        <f aca="true" t="shared" si="15" ref="N74:N105">IF(K74="",NOW(),K74)</f>
        <v>40471.37188634259</v>
      </c>
      <c r="O74" s="171">
        <f aca="true" t="shared" si="16" ref="O74:O105">IF(G74="",NOW(),VLOOKUP(G74,$A$10:$M$152,13))</f>
        <v>40471.37188634259</v>
      </c>
      <c r="P74" s="171">
        <f aca="true" t="shared" si="17" ref="P74:P105">IF(H74="",NOW(),VLOOKUP(H74,$A$10:$M$152,13))</f>
        <v>40471.37188634259</v>
      </c>
      <c r="Q74" s="171">
        <f aca="true" t="shared" si="18" ref="Q74:Q105">IF(I74="",NOW(),VLOOKUP(I74,$A$10:$M$152,13))</f>
        <v>40471.37188634259</v>
      </c>
      <c r="R74" s="171">
        <f aca="true" t="shared" si="19" ref="R74:R105">IF(J74="",NOW(),VLOOKUP(J74,$A$10:$M$152,13))</f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0" ref="L75:L106">IF(F75="","",IF(K75="",MAX(N75:R75),K75))</f>
        <v/>
      </c>
      <c r="M75" s="179" t="str">
        <f t="shared" si="14"/>
        <v/>
      </c>
      <c r="N75" s="170">
        <f ca="1" t="shared" si="15"/>
        <v>40471.37188634259</v>
      </c>
      <c r="O75" s="171">
        <f ca="1" t="shared" si="16"/>
        <v>40471.37188634259</v>
      </c>
      <c r="P75" s="171">
        <f ca="1" t="shared" si="17"/>
        <v>40471.37188634259</v>
      </c>
      <c r="Q75" s="171">
        <f ca="1" t="shared" si="18"/>
        <v>40471.37188634259</v>
      </c>
      <c r="R75" s="171">
        <f ca="1" t="shared" si="19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0"/>
        <v/>
      </c>
      <c r="M76" s="179" t="str">
        <f t="shared" si="14"/>
        <v/>
      </c>
      <c r="N76" s="170">
        <f ca="1" t="shared" si="15"/>
        <v>40471.37188634259</v>
      </c>
      <c r="O76" s="171">
        <f ca="1" t="shared" si="16"/>
        <v>40471.37188634259</v>
      </c>
      <c r="P76" s="171">
        <f ca="1" t="shared" si="17"/>
        <v>40471.37188634259</v>
      </c>
      <c r="Q76" s="171">
        <f ca="1" t="shared" si="18"/>
        <v>40471.37188634259</v>
      </c>
      <c r="R76" s="171">
        <f ca="1" t="shared" si="19"/>
        <v>40471.37188634259</v>
      </c>
      <c r="S76" s="78"/>
      <c r="T76" s="88"/>
      <c r="U76" s="88"/>
      <c r="V76" s="88"/>
      <c r="W76" s="88"/>
      <c r="X76" s="8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641" t="e">
        <f>(Z76*0.5+AE76*0.1)/(Z76+AE76)</f>
        <v>#DIV/0!</v>
      </c>
      <c r="AP76" s="647" t="s">
        <v>280</v>
      </c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0"/>
        <v/>
      </c>
      <c r="M77" s="179" t="str">
        <f t="shared" si="14"/>
        <v/>
      </c>
      <c r="N77" s="170">
        <f ca="1" t="shared" si="15"/>
        <v>40471.37188634259</v>
      </c>
      <c r="O77" s="171">
        <f ca="1" t="shared" si="16"/>
        <v>40471.37188634259</v>
      </c>
      <c r="P77" s="171">
        <f ca="1" t="shared" si="17"/>
        <v>40471.37188634259</v>
      </c>
      <c r="Q77" s="171">
        <f ca="1" t="shared" si="18"/>
        <v>40471.37188634259</v>
      </c>
      <c r="R77" s="171">
        <f ca="1" t="shared" si="19"/>
        <v>40471.37188634259</v>
      </c>
      <c r="S77" s="78"/>
      <c r="T77" s="88"/>
      <c r="U77" s="88"/>
      <c r="V77" s="88"/>
      <c r="W77" s="88"/>
      <c r="X77" s="8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>
        <v>0.5</v>
      </c>
      <c r="AP77" s="647" t="s">
        <v>280</v>
      </c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0"/>
        <v/>
      </c>
      <c r="M78" s="179" t="str">
        <f t="shared" si="14"/>
        <v/>
      </c>
      <c r="N78" s="170">
        <f ca="1" t="shared" si="15"/>
        <v>40471.37188634259</v>
      </c>
      <c r="O78" s="171">
        <f ca="1" t="shared" si="16"/>
        <v>40471.37188634259</v>
      </c>
      <c r="P78" s="171">
        <f ca="1" t="shared" si="17"/>
        <v>40471.37188634259</v>
      </c>
      <c r="Q78" s="171">
        <f ca="1" t="shared" si="18"/>
        <v>40471.37188634259</v>
      </c>
      <c r="R78" s="171">
        <f ca="1" t="shared" si="19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47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0"/>
        <v/>
      </c>
      <c r="M79" s="179" t="str">
        <f t="shared" si="14"/>
        <v/>
      </c>
      <c r="N79" s="170">
        <f ca="1" t="shared" si="15"/>
        <v>40471.37188634259</v>
      </c>
      <c r="O79" s="171">
        <f ca="1" t="shared" si="16"/>
        <v>40471.37188634259</v>
      </c>
      <c r="P79" s="171">
        <f ca="1" t="shared" si="17"/>
        <v>40471.37188634259</v>
      </c>
      <c r="Q79" s="171">
        <f ca="1" t="shared" si="18"/>
        <v>40471.37188634259</v>
      </c>
      <c r="R79" s="171">
        <f ca="1" t="shared" si="19"/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641">
        <v>0.1</v>
      </c>
      <c r="AP79" s="647" t="s">
        <v>280</v>
      </c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0"/>
        <v/>
      </c>
      <c r="M80" s="179" t="str">
        <f t="shared" si="14"/>
        <v/>
      </c>
      <c r="N80" s="170">
        <f ca="1" t="shared" si="15"/>
        <v>40471.37188634259</v>
      </c>
      <c r="O80" s="171">
        <f ca="1" t="shared" si="16"/>
        <v>40471.37188634259</v>
      </c>
      <c r="P80" s="171">
        <f ca="1" t="shared" si="17"/>
        <v>40471.37188634259</v>
      </c>
      <c r="Q80" s="171">
        <f ca="1" t="shared" si="18"/>
        <v>40471.37188634259</v>
      </c>
      <c r="R80" s="171">
        <f ca="1" t="shared" si="19"/>
        <v>40471.37188634259</v>
      </c>
      <c r="S80" s="78"/>
      <c r="T80" s="88"/>
      <c r="U80" s="88"/>
      <c r="V80" s="88"/>
      <c r="W80" s="88"/>
      <c r="X80" s="8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>
        <v>0.2</v>
      </c>
      <c r="AP80" s="646" t="s">
        <v>284</v>
      </c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0"/>
        <v/>
      </c>
      <c r="M81" s="179" t="str">
        <f t="shared" si="14"/>
        <v/>
      </c>
      <c r="N81" s="170">
        <f ca="1" t="shared" si="15"/>
        <v>40471.37188634259</v>
      </c>
      <c r="O81" s="171">
        <f ca="1" t="shared" si="16"/>
        <v>40471.37188634259</v>
      </c>
      <c r="P81" s="171">
        <f ca="1" t="shared" si="17"/>
        <v>40471.37188634259</v>
      </c>
      <c r="Q81" s="171">
        <f ca="1" t="shared" si="18"/>
        <v>40471.37188634259</v>
      </c>
      <c r="R81" s="171">
        <f ca="1" t="shared" si="19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41"/>
      <c r="AP81" s="646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0"/>
        <v/>
      </c>
      <c r="M82" s="179" t="str">
        <f t="shared" si="14"/>
        <v/>
      </c>
      <c r="N82" s="170">
        <f ca="1" t="shared" si="15"/>
        <v>40471.37188634259</v>
      </c>
      <c r="O82" s="171">
        <f ca="1" t="shared" si="16"/>
        <v>40471.37188634259</v>
      </c>
      <c r="P82" s="171">
        <f ca="1" t="shared" si="17"/>
        <v>40471.37188634259</v>
      </c>
      <c r="Q82" s="171">
        <f ca="1" t="shared" si="18"/>
        <v>40471.37188634259</v>
      </c>
      <c r="R82" s="171">
        <f ca="1" t="shared" si="19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46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0"/>
        <v/>
      </c>
      <c r="M83" s="179" t="str">
        <f t="shared" si="14"/>
        <v/>
      </c>
      <c r="N83" s="170">
        <f ca="1" t="shared" si="15"/>
        <v>40471.37188634259</v>
      </c>
      <c r="O83" s="171">
        <f ca="1" t="shared" si="16"/>
        <v>40471.37188634259</v>
      </c>
      <c r="P83" s="171">
        <f ca="1" t="shared" si="17"/>
        <v>40471.37188634259</v>
      </c>
      <c r="Q83" s="171">
        <f ca="1" t="shared" si="18"/>
        <v>40471.37188634259</v>
      </c>
      <c r="R83" s="171">
        <f ca="1" t="shared" si="19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57">
        <f>'1220  Misc C&amp;S'!AO19</f>
        <v>0.2</v>
      </c>
      <c r="AP83" s="647" t="s">
        <v>280</v>
      </c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0"/>
        <v/>
      </c>
      <c r="M84" s="179" t="str">
        <f t="shared" si="14"/>
        <v/>
      </c>
      <c r="N84" s="170">
        <f ca="1" t="shared" si="15"/>
        <v>40471.37188634259</v>
      </c>
      <c r="O84" s="171">
        <f ca="1" t="shared" si="16"/>
        <v>40471.37188634259</v>
      </c>
      <c r="P84" s="171">
        <f ca="1" t="shared" si="17"/>
        <v>40471.37188634259</v>
      </c>
      <c r="Q84" s="171">
        <f ca="1" t="shared" si="18"/>
        <v>40471.37188634259</v>
      </c>
      <c r="R84" s="171">
        <f ca="1" t="shared" si="19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47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0"/>
        <v/>
      </c>
      <c r="M85" s="179" t="str">
        <f t="shared" si="14"/>
        <v/>
      </c>
      <c r="N85" s="170">
        <f ca="1" t="shared" si="15"/>
        <v>40471.37188634259</v>
      </c>
      <c r="O85" s="171">
        <f ca="1" t="shared" si="16"/>
        <v>40471.37188634259</v>
      </c>
      <c r="P85" s="171">
        <f ca="1" t="shared" si="17"/>
        <v>40471.37188634259</v>
      </c>
      <c r="Q85" s="171">
        <f ca="1" t="shared" si="18"/>
        <v>40471.37188634259</v>
      </c>
      <c r="R85" s="171">
        <f ca="1" t="shared" si="19"/>
        <v>40471.37188634259</v>
      </c>
      <c r="S85" s="78"/>
      <c r="T85" s="88"/>
      <c r="U85" s="88"/>
      <c r="V85" s="88"/>
      <c r="W85" s="88"/>
      <c r="X85" s="8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641" t="e">
        <f>(Z85*0.5+AE85*0.1)/(Z85+AE85)</f>
        <v>#DIV/0!</v>
      </c>
      <c r="AP85" s="647" t="s">
        <v>280</v>
      </c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0"/>
        <v/>
      </c>
      <c r="M86" s="179" t="str">
        <f t="shared" si="14"/>
        <v/>
      </c>
      <c r="N86" s="170">
        <f ca="1" t="shared" si="15"/>
        <v>40471.37188634259</v>
      </c>
      <c r="O86" s="171">
        <f ca="1" t="shared" si="16"/>
        <v>40471.37188634259</v>
      </c>
      <c r="P86" s="171">
        <f ca="1" t="shared" si="17"/>
        <v>40471.37188634259</v>
      </c>
      <c r="Q86" s="171">
        <f ca="1" t="shared" si="18"/>
        <v>40471.37188634259</v>
      </c>
      <c r="R86" s="171">
        <f ca="1" t="shared" si="19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47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0"/>
        <v/>
      </c>
      <c r="M87" s="179" t="str">
        <f t="shared" si="14"/>
        <v/>
      </c>
      <c r="N87" s="170">
        <f ca="1" t="shared" si="15"/>
        <v>40471.37188634259</v>
      </c>
      <c r="O87" s="171">
        <f ca="1" t="shared" si="16"/>
        <v>40471.37188634259</v>
      </c>
      <c r="P87" s="171">
        <f ca="1" t="shared" si="17"/>
        <v>40471.37188634259</v>
      </c>
      <c r="Q87" s="171">
        <f ca="1" t="shared" si="18"/>
        <v>40471.37188634259</v>
      </c>
      <c r="R87" s="171">
        <f ca="1" t="shared" si="19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47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0"/>
        <v/>
      </c>
      <c r="M88" s="179" t="str">
        <f t="shared" si="14"/>
        <v/>
      </c>
      <c r="N88" s="170">
        <f ca="1" t="shared" si="15"/>
        <v>40471.37188634259</v>
      </c>
      <c r="O88" s="171">
        <f ca="1" t="shared" si="16"/>
        <v>40471.37188634259</v>
      </c>
      <c r="P88" s="171">
        <f ca="1" t="shared" si="17"/>
        <v>40471.37188634259</v>
      </c>
      <c r="Q88" s="171">
        <f ca="1" t="shared" si="18"/>
        <v>40471.37188634259</v>
      </c>
      <c r="R88" s="171">
        <f ca="1" t="shared" si="19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57">
        <f>'1220  Misc C&amp;S'!AO23</f>
        <v>0</v>
      </c>
      <c r="AP88" s="647" t="s">
        <v>280</v>
      </c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0"/>
        <v/>
      </c>
      <c r="M89" s="179" t="str">
        <f t="shared" si="14"/>
        <v/>
      </c>
      <c r="N89" s="170">
        <f ca="1" t="shared" si="15"/>
        <v>40471.37188634259</v>
      </c>
      <c r="O89" s="171">
        <f ca="1" t="shared" si="16"/>
        <v>40471.37188634259</v>
      </c>
      <c r="P89" s="171">
        <f ca="1" t="shared" si="17"/>
        <v>40471.37188634259</v>
      </c>
      <c r="Q89" s="171">
        <f ca="1" t="shared" si="18"/>
        <v>40471.37188634259</v>
      </c>
      <c r="R89" s="171">
        <f ca="1" t="shared" si="19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46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0"/>
        <v/>
      </c>
      <c r="M90" s="179" t="str">
        <f t="shared" si="14"/>
        <v/>
      </c>
      <c r="N90" s="170">
        <f ca="1" t="shared" si="15"/>
        <v>40471.37188634259</v>
      </c>
      <c r="O90" s="171">
        <f ca="1" t="shared" si="16"/>
        <v>40471.37188634259</v>
      </c>
      <c r="P90" s="171">
        <f ca="1" t="shared" si="17"/>
        <v>40471.37188634259</v>
      </c>
      <c r="Q90" s="171">
        <f ca="1" t="shared" si="18"/>
        <v>40471.37188634259</v>
      </c>
      <c r="R90" s="171">
        <f ca="1" t="shared" si="19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41"/>
      <c r="AP90" s="646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0"/>
        <v/>
      </c>
      <c r="M91" s="179" t="str">
        <f t="shared" si="14"/>
        <v/>
      </c>
      <c r="N91" s="170">
        <f ca="1" t="shared" si="15"/>
        <v>40471.37188634259</v>
      </c>
      <c r="O91" s="171">
        <f ca="1" t="shared" si="16"/>
        <v>40471.37188634259</v>
      </c>
      <c r="P91" s="171">
        <f ca="1" t="shared" si="17"/>
        <v>40471.37188634259</v>
      </c>
      <c r="Q91" s="171">
        <f ca="1" t="shared" si="18"/>
        <v>40471.37188634259</v>
      </c>
      <c r="R91" s="171">
        <f ca="1" t="shared" si="19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46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0"/>
        <v/>
      </c>
      <c r="M92" s="179" t="str">
        <f t="shared" si="14"/>
        <v/>
      </c>
      <c r="N92" s="170">
        <f ca="1" t="shared" si="15"/>
        <v>40471.37188634259</v>
      </c>
      <c r="O92" s="171">
        <f ca="1" t="shared" si="16"/>
        <v>40471.37188634259</v>
      </c>
      <c r="P92" s="171">
        <f ca="1" t="shared" si="17"/>
        <v>40471.37188634259</v>
      </c>
      <c r="Q92" s="171">
        <f ca="1" t="shared" si="18"/>
        <v>40471.37188634259</v>
      </c>
      <c r="R92" s="171">
        <f ca="1" t="shared" si="19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46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0"/>
        <v/>
      </c>
      <c r="M93" s="179" t="str">
        <f t="shared" si="14"/>
        <v/>
      </c>
      <c r="N93" s="170">
        <f ca="1" t="shared" si="15"/>
        <v>40471.37188634259</v>
      </c>
      <c r="O93" s="171">
        <f ca="1" t="shared" si="16"/>
        <v>40471.37188634259</v>
      </c>
      <c r="P93" s="171">
        <f ca="1" t="shared" si="17"/>
        <v>40471.37188634259</v>
      </c>
      <c r="Q93" s="171">
        <f ca="1" t="shared" si="18"/>
        <v>40471.37188634259</v>
      </c>
      <c r="R93" s="171">
        <f ca="1" t="shared" si="19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46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0"/>
        <v/>
      </c>
      <c r="M94" s="179" t="str">
        <f t="shared" si="14"/>
        <v/>
      </c>
      <c r="N94" s="170">
        <f ca="1" t="shared" si="15"/>
        <v>40471.37188634259</v>
      </c>
      <c r="O94" s="171">
        <f ca="1" t="shared" si="16"/>
        <v>40471.37188634259</v>
      </c>
      <c r="P94" s="171">
        <f ca="1" t="shared" si="17"/>
        <v>40471.37188634259</v>
      </c>
      <c r="Q94" s="171">
        <f ca="1" t="shared" si="18"/>
        <v>40471.37188634259</v>
      </c>
      <c r="R94" s="171">
        <f ca="1" t="shared" si="19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47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0"/>
        <v/>
      </c>
      <c r="M95" s="179" t="str">
        <f t="shared" si="14"/>
        <v/>
      </c>
      <c r="N95" s="170">
        <f ca="1" t="shared" si="15"/>
        <v>40471.37188634259</v>
      </c>
      <c r="O95" s="171">
        <f ca="1" t="shared" si="16"/>
        <v>40471.37188634259</v>
      </c>
      <c r="P95" s="171">
        <f ca="1" t="shared" si="17"/>
        <v>40471.37188634259</v>
      </c>
      <c r="Q95" s="171">
        <f ca="1" t="shared" si="18"/>
        <v>40471.37188634259</v>
      </c>
      <c r="R95" s="171">
        <f ca="1" t="shared" si="19"/>
        <v>40471.37188634259</v>
      </c>
      <c r="S95" s="78"/>
      <c r="T95" s="88"/>
      <c r="U95" s="88"/>
      <c r="V95" s="88"/>
      <c r="W95" s="88"/>
      <c r="X95" s="8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641" t="e">
        <f>(Z95*0.5+AE95*0.1)/(Z95+AE95)</f>
        <v>#DIV/0!</v>
      </c>
      <c r="AP95" s="647" t="s">
        <v>280</v>
      </c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0"/>
        <v/>
      </c>
      <c r="M96" s="179" t="str">
        <f t="shared" si="14"/>
        <v/>
      </c>
      <c r="N96" s="170">
        <f ca="1" t="shared" si="15"/>
        <v>40471.37188634259</v>
      </c>
      <c r="O96" s="171">
        <f ca="1" t="shared" si="16"/>
        <v>40471.37188634259</v>
      </c>
      <c r="P96" s="171">
        <f ca="1" t="shared" si="17"/>
        <v>40471.37188634259</v>
      </c>
      <c r="Q96" s="171">
        <f ca="1" t="shared" si="18"/>
        <v>40471.37188634259</v>
      </c>
      <c r="R96" s="171">
        <f ca="1" t="shared" si="19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 t="e">
        <f>(Z96*0.5+AE96*0.1)/(Z96+AE96)</f>
        <v>#DIV/0!</v>
      </c>
      <c r="AP96" s="647" t="s">
        <v>280</v>
      </c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0"/>
        <v/>
      </c>
      <c r="M97" s="179" t="str">
        <f t="shared" si="14"/>
        <v/>
      </c>
      <c r="N97" s="170">
        <f ca="1" t="shared" si="15"/>
        <v>40471.37188634259</v>
      </c>
      <c r="O97" s="171">
        <f ca="1" t="shared" si="16"/>
        <v>40471.37188634259</v>
      </c>
      <c r="P97" s="171">
        <f ca="1" t="shared" si="17"/>
        <v>40471.37188634259</v>
      </c>
      <c r="Q97" s="171">
        <f ca="1" t="shared" si="18"/>
        <v>40471.37188634259</v>
      </c>
      <c r="R97" s="171">
        <f ca="1" t="shared" si="19"/>
        <v>40471.37188634259</v>
      </c>
      <c r="S97" s="78"/>
      <c r="T97" s="88"/>
      <c r="U97" s="88"/>
      <c r="V97" s="88"/>
      <c r="W97" s="88"/>
      <c r="X97" s="8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641"/>
      <c r="AP97" s="646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0"/>
        <v/>
      </c>
      <c r="M98" s="179" t="str">
        <f t="shared" si="14"/>
        <v/>
      </c>
      <c r="N98" s="170">
        <f ca="1" t="shared" si="15"/>
        <v>40471.37188634259</v>
      </c>
      <c r="O98" s="171">
        <f ca="1" t="shared" si="16"/>
        <v>40471.37188634259</v>
      </c>
      <c r="P98" s="171">
        <f ca="1" t="shared" si="17"/>
        <v>40471.37188634259</v>
      </c>
      <c r="Q98" s="171">
        <f ca="1" t="shared" si="18"/>
        <v>40471.37188634259</v>
      </c>
      <c r="R98" s="171">
        <f ca="1" t="shared" si="19"/>
        <v>40471.37188634259</v>
      </c>
      <c r="S98" s="78"/>
      <c r="T98" s="88"/>
      <c r="U98" s="88"/>
      <c r="V98" s="88"/>
      <c r="W98" s="88"/>
      <c r="X98" s="8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641">
        <v>0.2</v>
      </c>
      <c r="AP98" s="646" t="s">
        <v>283</v>
      </c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0"/>
        <v/>
      </c>
      <c r="M99" s="179" t="str">
        <f t="shared" si="14"/>
        <v/>
      </c>
      <c r="N99" s="170">
        <f ca="1" t="shared" si="15"/>
        <v>40471.37188634259</v>
      </c>
      <c r="O99" s="171">
        <f ca="1" t="shared" si="16"/>
        <v>40471.37188634259</v>
      </c>
      <c r="P99" s="171">
        <f ca="1" t="shared" si="17"/>
        <v>40471.37188634259</v>
      </c>
      <c r="Q99" s="171">
        <f ca="1" t="shared" si="18"/>
        <v>40471.37188634259</v>
      </c>
      <c r="R99" s="171">
        <f ca="1" t="shared" si="19"/>
        <v>40471.37188634259</v>
      </c>
      <c r="S99" s="78"/>
      <c r="T99" s="88"/>
      <c r="U99" s="88"/>
      <c r="V99" s="88"/>
      <c r="W99" s="88"/>
      <c r="X99" s="8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41"/>
      <c r="AP99" s="646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0"/>
        <v/>
      </c>
      <c r="M100" s="179" t="str">
        <f t="shared" si="14"/>
        <v/>
      </c>
      <c r="N100" s="170">
        <f ca="1" t="shared" si="15"/>
        <v>40471.37188634259</v>
      </c>
      <c r="O100" s="171">
        <f ca="1" t="shared" si="16"/>
        <v>40471.37188634259</v>
      </c>
      <c r="P100" s="171">
        <f ca="1" t="shared" si="17"/>
        <v>40471.37188634259</v>
      </c>
      <c r="Q100" s="171">
        <f ca="1" t="shared" si="18"/>
        <v>40471.37188634259</v>
      </c>
      <c r="R100" s="171">
        <f ca="1" t="shared" si="19"/>
        <v>40471.37188634259</v>
      </c>
      <c r="S100" s="78"/>
      <c r="T100" s="88"/>
      <c r="U100" s="88"/>
      <c r="V100" s="88"/>
      <c r="W100" s="88"/>
      <c r="X100" s="8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>
        <v>0.5</v>
      </c>
      <c r="AP100" s="647" t="s">
        <v>280</v>
      </c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0"/>
        <v/>
      </c>
      <c r="M101" s="179" t="str">
        <f t="shared" si="14"/>
        <v/>
      </c>
      <c r="N101" s="170">
        <f ca="1" t="shared" si="15"/>
        <v>40471.37188634259</v>
      </c>
      <c r="O101" s="171">
        <f ca="1" t="shared" si="16"/>
        <v>40471.37188634259</v>
      </c>
      <c r="P101" s="171">
        <f ca="1" t="shared" si="17"/>
        <v>40471.37188634259</v>
      </c>
      <c r="Q101" s="171">
        <f ca="1" t="shared" si="18"/>
        <v>40471.37188634259</v>
      </c>
      <c r="R101" s="171">
        <f ca="1" t="shared" si="19"/>
        <v>40471.37188634259</v>
      </c>
      <c r="S101" s="78"/>
      <c r="T101" s="88"/>
      <c r="U101" s="88"/>
      <c r="V101" s="88"/>
      <c r="W101" s="88"/>
      <c r="X101" s="8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>
        <v>0.5</v>
      </c>
      <c r="AP101" s="647" t="s">
        <v>280</v>
      </c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0"/>
        <v/>
      </c>
      <c r="M102" s="179" t="str">
        <f t="shared" si="14"/>
        <v/>
      </c>
      <c r="N102" s="170">
        <f ca="1" t="shared" si="15"/>
        <v>40471.37188634259</v>
      </c>
      <c r="O102" s="171">
        <f ca="1" t="shared" si="16"/>
        <v>40471.37188634259</v>
      </c>
      <c r="P102" s="171">
        <f ca="1" t="shared" si="17"/>
        <v>40471.37188634259</v>
      </c>
      <c r="Q102" s="171">
        <f ca="1" t="shared" si="18"/>
        <v>40471.37188634259</v>
      </c>
      <c r="R102" s="171">
        <f ca="1" t="shared" si="19"/>
        <v>40471.37188634259</v>
      </c>
      <c r="S102" s="78"/>
      <c r="T102" s="88"/>
      <c r="U102" s="88"/>
      <c r="V102" s="88"/>
      <c r="W102" s="88"/>
      <c r="X102" s="8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 t="e">
        <f>(Z102*0.5+AE102*0.1)/(Z102+AE102)</f>
        <v>#DIV/0!</v>
      </c>
      <c r="AP102" s="647" t="s">
        <v>280</v>
      </c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0"/>
        <v/>
      </c>
      <c r="M103" s="179" t="str">
        <f t="shared" si="14"/>
        <v/>
      </c>
      <c r="N103" s="170">
        <f ca="1" t="shared" si="15"/>
        <v>40471.37188634259</v>
      </c>
      <c r="O103" s="171">
        <f ca="1" t="shared" si="16"/>
        <v>40471.37188634259</v>
      </c>
      <c r="P103" s="171">
        <f ca="1" t="shared" si="17"/>
        <v>40471.37188634259</v>
      </c>
      <c r="Q103" s="171">
        <f ca="1" t="shared" si="18"/>
        <v>40471.37188634259</v>
      </c>
      <c r="R103" s="171">
        <f ca="1" t="shared" si="19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41"/>
      <c r="AP103" s="646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0"/>
        <v/>
      </c>
      <c r="M104" s="179" t="str">
        <f t="shared" si="14"/>
        <v/>
      </c>
      <c r="N104" s="170">
        <f ca="1" t="shared" si="15"/>
        <v>40471.37188634259</v>
      </c>
      <c r="O104" s="171">
        <f ca="1" t="shared" si="16"/>
        <v>40471.37188634259</v>
      </c>
      <c r="P104" s="171">
        <f ca="1" t="shared" si="17"/>
        <v>40471.37188634259</v>
      </c>
      <c r="Q104" s="171">
        <f ca="1" t="shared" si="18"/>
        <v>40471.37188634259</v>
      </c>
      <c r="R104" s="171">
        <f ca="1" t="shared" si="19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46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0"/>
        <v/>
      </c>
      <c r="M105" s="179" t="str">
        <f t="shared" si="14"/>
        <v/>
      </c>
      <c r="N105" s="170">
        <f ca="1" t="shared" si="15"/>
        <v>40471.37188634259</v>
      </c>
      <c r="O105" s="171">
        <f ca="1" t="shared" si="16"/>
        <v>40471.37188634259</v>
      </c>
      <c r="P105" s="171">
        <f ca="1" t="shared" si="17"/>
        <v>40471.37188634259</v>
      </c>
      <c r="Q105" s="171">
        <f ca="1" t="shared" si="18"/>
        <v>40471.37188634259</v>
      </c>
      <c r="R105" s="171">
        <f ca="1" t="shared" si="19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57">
        <f>'1220  Misc C&amp;S'!AO29</f>
        <v>0.12</v>
      </c>
      <c r="AP105" s="647" t="s">
        <v>280</v>
      </c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0"/>
        <v/>
      </c>
      <c r="M106" s="179" t="str">
        <f aca="true" t="shared" si="21" ref="M106:M137">IF(F106="","",+L106+(F106*7/5))</f>
        <v/>
      </c>
      <c r="N106" s="170">
        <f aca="true" t="shared" si="22" ref="N106:N137">IF(K106="",NOW(),K106)</f>
        <v>40471.37188634259</v>
      </c>
      <c r="O106" s="171">
        <f aca="true" t="shared" si="23" ref="O106:O137">IF(G106="",NOW(),VLOOKUP(G106,$A$10:$M$152,13))</f>
        <v>40471.37188634259</v>
      </c>
      <c r="P106" s="171">
        <f aca="true" t="shared" si="24" ref="P106:P137">IF(H106="",NOW(),VLOOKUP(H106,$A$10:$M$152,13))</f>
        <v>40471.37188634259</v>
      </c>
      <c r="Q106" s="171">
        <f aca="true" t="shared" si="25" ref="Q106:Q137">IF(I106="",NOW(),VLOOKUP(I106,$A$10:$M$152,13))</f>
        <v>40471.37188634259</v>
      </c>
      <c r="R106" s="171">
        <f aca="true" t="shared" si="26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46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7" ref="L107:L138">IF(F107="","",IF(K107="",MAX(N107:R107),K107))</f>
        <v/>
      </c>
      <c r="M107" s="179" t="str">
        <f t="shared" si="21"/>
        <v/>
      </c>
      <c r="N107" s="170">
        <f ca="1" t="shared" si="22"/>
        <v>40471.37188634259</v>
      </c>
      <c r="O107" s="171">
        <f ca="1" t="shared" si="23"/>
        <v>40471.37188634259</v>
      </c>
      <c r="P107" s="171">
        <f ca="1" t="shared" si="24"/>
        <v>40471.37188634259</v>
      </c>
      <c r="Q107" s="171">
        <f ca="1" t="shared" si="25"/>
        <v>40471.37188634259</v>
      </c>
      <c r="R107" s="171">
        <f ca="1" t="shared" si="26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46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7"/>
        <v/>
      </c>
      <c r="M108" s="179" t="str">
        <f t="shared" si="21"/>
        <v/>
      </c>
      <c r="N108" s="170">
        <f ca="1" t="shared" si="22"/>
        <v>40471.37188634259</v>
      </c>
      <c r="O108" s="171">
        <f ca="1" t="shared" si="23"/>
        <v>40471.37188634259</v>
      </c>
      <c r="P108" s="171">
        <f ca="1" t="shared" si="24"/>
        <v>40471.37188634259</v>
      </c>
      <c r="Q108" s="171">
        <f ca="1" t="shared" si="25"/>
        <v>40471.37188634259</v>
      </c>
      <c r="R108" s="171">
        <f ca="1" t="shared" si="26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46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7"/>
        <v/>
      </c>
      <c r="M109" s="179" t="str">
        <f t="shared" si="21"/>
        <v/>
      </c>
      <c r="N109" s="170">
        <f ca="1" t="shared" si="22"/>
        <v>40471.37188634259</v>
      </c>
      <c r="O109" s="171">
        <f ca="1" t="shared" si="23"/>
        <v>40471.37188634259</v>
      </c>
      <c r="P109" s="171">
        <f ca="1" t="shared" si="24"/>
        <v>40471.37188634259</v>
      </c>
      <c r="Q109" s="171">
        <f ca="1" t="shared" si="25"/>
        <v>40471.37188634259</v>
      </c>
      <c r="R109" s="171">
        <f ca="1" t="shared" si="26"/>
        <v>40471.37188634259</v>
      </c>
      <c r="S109" s="78"/>
      <c r="T109" s="88"/>
      <c r="U109" s="88"/>
      <c r="V109" s="88"/>
      <c r="W109" s="88"/>
      <c r="X109" s="8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641">
        <v>0.33</v>
      </c>
      <c r="AP109" s="647" t="s">
        <v>280</v>
      </c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7"/>
        <v/>
      </c>
      <c r="M110" s="179" t="str">
        <f t="shared" si="21"/>
        <v/>
      </c>
      <c r="N110" s="170">
        <f ca="1" t="shared" si="22"/>
        <v>40471.37188634259</v>
      </c>
      <c r="O110" s="171">
        <f ca="1" t="shared" si="23"/>
        <v>40471.37188634259</v>
      </c>
      <c r="P110" s="171">
        <f ca="1" t="shared" si="24"/>
        <v>40471.37188634259</v>
      </c>
      <c r="Q110" s="171">
        <f ca="1" t="shared" si="25"/>
        <v>40471.37188634259</v>
      </c>
      <c r="R110" s="171">
        <f ca="1" t="shared" si="26"/>
        <v>40471.37188634259</v>
      </c>
      <c r="S110" s="78"/>
      <c r="T110" s="88"/>
      <c r="U110" s="88"/>
      <c r="V110" s="88"/>
      <c r="W110" s="88"/>
      <c r="X110" s="8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641"/>
      <c r="AP110" s="646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7"/>
        <v/>
      </c>
      <c r="M111" s="179" t="str">
        <f t="shared" si="21"/>
        <v/>
      </c>
      <c r="N111" s="170">
        <f ca="1" t="shared" si="22"/>
        <v>40471.37188634259</v>
      </c>
      <c r="O111" s="171">
        <f ca="1" t="shared" si="23"/>
        <v>40471.37188634259</v>
      </c>
      <c r="P111" s="171">
        <f ca="1" t="shared" si="24"/>
        <v>40471.37188634259</v>
      </c>
      <c r="Q111" s="171">
        <f ca="1" t="shared" si="25"/>
        <v>40471.37188634259</v>
      </c>
      <c r="R111" s="171">
        <f ca="1" t="shared" si="26"/>
        <v>40471.37188634259</v>
      </c>
      <c r="S111" s="78"/>
      <c r="T111" s="88"/>
      <c r="U111" s="88"/>
      <c r="V111" s="88"/>
      <c r="W111" s="88"/>
      <c r="X111" s="8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641"/>
      <c r="AP111" s="646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7"/>
        <v/>
      </c>
      <c r="M112" s="179" t="str">
        <f t="shared" si="21"/>
        <v/>
      </c>
      <c r="N112" s="170">
        <f ca="1" t="shared" si="22"/>
        <v>40471.37188634259</v>
      </c>
      <c r="O112" s="171">
        <f ca="1" t="shared" si="23"/>
        <v>40471.37188634259</v>
      </c>
      <c r="P112" s="171">
        <f ca="1" t="shared" si="24"/>
        <v>40471.37188634259</v>
      </c>
      <c r="Q112" s="171">
        <f ca="1" t="shared" si="25"/>
        <v>40471.37188634259</v>
      </c>
      <c r="R112" s="171">
        <f ca="1" t="shared" si="26"/>
        <v>40471.37188634259</v>
      </c>
      <c r="S112" s="78"/>
      <c r="T112" s="88"/>
      <c r="U112" s="88"/>
      <c r="V112" s="88"/>
      <c r="W112" s="88"/>
      <c r="X112" s="8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641"/>
      <c r="AP112" s="646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7"/>
        <v/>
      </c>
      <c r="M113" s="179" t="str">
        <f t="shared" si="21"/>
        <v/>
      </c>
      <c r="N113" s="170">
        <f ca="1" t="shared" si="22"/>
        <v>40471.37188634259</v>
      </c>
      <c r="O113" s="171">
        <f ca="1" t="shared" si="23"/>
        <v>40471.37188634259</v>
      </c>
      <c r="P113" s="171">
        <f ca="1" t="shared" si="24"/>
        <v>40471.37188634259</v>
      </c>
      <c r="Q113" s="171">
        <f ca="1" t="shared" si="25"/>
        <v>40471.37188634259</v>
      </c>
      <c r="R113" s="171">
        <f ca="1" t="shared" si="26"/>
        <v>40471.37188634259</v>
      </c>
      <c r="S113" s="78"/>
      <c r="T113" s="88"/>
      <c r="U113" s="88"/>
      <c r="V113" s="88"/>
      <c r="W113" s="88"/>
      <c r="X113" s="8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641">
        <v>0.5</v>
      </c>
      <c r="AP113" s="647" t="s">
        <v>280</v>
      </c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7"/>
        <v/>
      </c>
      <c r="M114" s="179" t="str">
        <f t="shared" si="21"/>
        <v/>
      </c>
      <c r="N114" s="170">
        <f ca="1" t="shared" si="22"/>
        <v>40471.37188634259</v>
      </c>
      <c r="O114" s="171">
        <f ca="1" t="shared" si="23"/>
        <v>40471.37188634259</v>
      </c>
      <c r="P114" s="171">
        <f ca="1" t="shared" si="24"/>
        <v>40471.37188634259</v>
      </c>
      <c r="Q114" s="171">
        <f ca="1" t="shared" si="25"/>
        <v>40471.37188634259</v>
      </c>
      <c r="R114" s="171">
        <f ca="1" t="shared" si="26"/>
        <v>40471.37188634259</v>
      </c>
      <c r="S114" s="78"/>
      <c r="T114" s="88"/>
      <c r="U114" s="88"/>
      <c r="V114" s="88"/>
      <c r="W114" s="88"/>
      <c r="X114" s="8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641">
        <v>0.5</v>
      </c>
      <c r="AP114" s="647" t="s">
        <v>280</v>
      </c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7"/>
        <v/>
      </c>
      <c r="M115" s="179" t="str">
        <f t="shared" si="21"/>
        <v/>
      </c>
      <c r="N115" s="170">
        <f ca="1" t="shared" si="22"/>
        <v>40471.37188634259</v>
      </c>
      <c r="O115" s="171">
        <f ca="1" t="shared" si="23"/>
        <v>40471.37188634259</v>
      </c>
      <c r="P115" s="171">
        <f ca="1" t="shared" si="24"/>
        <v>40471.37188634259</v>
      </c>
      <c r="Q115" s="171">
        <f ca="1" t="shared" si="25"/>
        <v>40471.37188634259</v>
      </c>
      <c r="R115" s="171">
        <f ca="1" t="shared" si="26"/>
        <v>40471.37188634259</v>
      </c>
      <c r="S115" s="78"/>
      <c r="T115" s="88"/>
      <c r="U115" s="88"/>
      <c r="V115" s="88"/>
      <c r="W115" s="88"/>
      <c r="X115" s="8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641"/>
      <c r="AP115" s="637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7"/>
        <v/>
      </c>
      <c r="M116" s="179" t="str">
        <f t="shared" si="21"/>
        <v/>
      </c>
      <c r="N116" s="170">
        <f ca="1" t="shared" si="22"/>
        <v>40471.37188634259</v>
      </c>
      <c r="O116" s="171">
        <f ca="1" t="shared" si="23"/>
        <v>40471.37188634259</v>
      </c>
      <c r="P116" s="171">
        <f ca="1" t="shared" si="24"/>
        <v>40471.37188634259</v>
      </c>
      <c r="Q116" s="171">
        <f ca="1" t="shared" si="25"/>
        <v>40471.37188634259</v>
      </c>
      <c r="R116" s="171">
        <f ca="1" t="shared" si="26"/>
        <v>40471.37188634259</v>
      </c>
      <c r="S116" s="78"/>
      <c r="T116" s="88"/>
      <c r="U116" s="88"/>
      <c r="V116" s="88"/>
      <c r="W116" s="88"/>
      <c r="X116" s="8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641">
        <v>0.5</v>
      </c>
      <c r="AP116" s="647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7"/>
        <v/>
      </c>
      <c r="M117" s="179" t="str">
        <f t="shared" si="21"/>
        <v/>
      </c>
      <c r="N117" s="170">
        <f ca="1" t="shared" si="22"/>
        <v>40471.37188634259</v>
      </c>
      <c r="O117" s="171">
        <f ca="1" t="shared" si="23"/>
        <v>40471.37188634259</v>
      </c>
      <c r="P117" s="171">
        <f ca="1" t="shared" si="24"/>
        <v>40471.37188634259</v>
      </c>
      <c r="Q117" s="171">
        <f ca="1" t="shared" si="25"/>
        <v>40471.37188634259</v>
      </c>
      <c r="R117" s="171">
        <f ca="1" t="shared" si="26"/>
        <v>40471.37188634259</v>
      </c>
      <c r="S117" s="78"/>
      <c r="T117" s="88"/>
      <c r="U117" s="88"/>
      <c r="V117" s="88"/>
      <c r="W117" s="88"/>
      <c r="X117" s="8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657">
        <v>0.112</v>
      </c>
      <c r="AP117" s="647" t="s">
        <v>280</v>
      </c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7"/>
        <v/>
      </c>
      <c r="M118" s="179" t="str">
        <f t="shared" si="21"/>
        <v/>
      </c>
      <c r="N118" s="170">
        <f ca="1" t="shared" si="22"/>
        <v>40471.37188634259</v>
      </c>
      <c r="O118" s="171">
        <f ca="1" t="shared" si="23"/>
        <v>40471.37188634259</v>
      </c>
      <c r="P118" s="171">
        <f ca="1" t="shared" si="24"/>
        <v>40471.37188634259</v>
      </c>
      <c r="Q118" s="171">
        <f ca="1" t="shared" si="25"/>
        <v>40471.37188634259</v>
      </c>
      <c r="R118" s="171">
        <f ca="1" t="shared" si="26"/>
        <v>40471.37188634259</v>
      </c>
      <c r="S118" s="78"/>
      <c r="T118" s="88"/>
      <c r="U118" s="88"/>
      <c r="V118" s="88"/>
      <c r="W118" s="88"/>
      <c r="X118" s="8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641" t="e">
        <f>(AF118*0.5+AE118*0.1)/(AF118+AE118)</f>
        <v>#DIV/0!</v>
      </c>
      <c r="AP118" s="647" t="s">
        <v>280</v>
      </c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7"/>
        <v/>
      </c>
      <c r="M119" s="179" t="str">
        <f t="shared" si="21"/>
        <v/>
      </c>
      <c r="N119" s="170">
        <f ca="1" t="shared" si="22"/>
        <v>40471.37188634259</v>
      </c>
      <c r="O119" s="171">
        <f ca="1" t="shared" si="23"/>
        <v>40471.37188634259</v>
      </c>
      <c r="P119" s="171">
        <f ca="1" t="shared" si="24"/>
        <v>40471.37188634259</v>
      </c>
      <c r="Q119" s="171">
        <f ca="1" t="shared" si="25"/>
        <v>40471.37188634259</v>
      </c>
      <c r="R119" s="171">
        <f ca="1" t="shared" si="26"/>
        <v>40471.37188634259</v>
      </c>
      <c r="S119" s="78"/>
      <c r="T119" s="88"/>
      <c r="U119" s="88"/>
      <c r="V119" s="88"/>
      <c r="W119" s="88"/>
      <c r="X119" s="8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641">
        <v>0.05</v>
      </c>
      <c r="AP119" s="647" t="s">
        <v>280</v>
      </c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7"/>
        <v/>
      </c>
      <c r="M120" s="179" t="str">
        <f t="shared" si="21"/>
        <v/>
      </c>
      <c r="N120" s="170">
        <f ca="1" t="shared" si="22"/>
        <v>40471.37188634259</v>
      </c>
      <c r="O120" s="171">
        <f ca="1" t="shared" si="23"/>
        <v>40471.37188634259</v>
      </c>
      <c r="P120" s="171">
        <f ca="1" t="shared" si="24"/>
        <v>40471.37188634259</v>
      </c>
      <c r="Q120" s="171">
        <f ca="1" t="shared" si="25"/>
        <v>40471.37188634259</v>
      </c>
      <c r="R120" s="171">
        <f ca="1" t="shared" si="26"/>
        <v>40471.37188634259</v>
      </c>
      <c r="S120" s="78"/>
      <c r="T120" s="88"/>
      <c r="U120" s="88"/>
      <c r="V120" s="88"/>
      <c r="W120" s="88"/>
      <c r="X120" s="8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641" t="e">
        <f>(Z120*0.5+AE120*0.1)/(Z120+AE120)</f>
        <v>#DIV/0!</v>
      </c>
      <c r="AP120" s="647" t="s">
        <v>280</v>
      </c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7"/>
        <v/>
      </c>
      <c r="M121" s="179" t="str">
        <f t="shared" si="21"/>
        <v/>
      </c>
      <c r="N121" s="170">
        <f ca="1" t="shared" si="22"/>
        <v>40471.37188634259</v>
      </c>
      <c r="O121" s="171">
        <f ca="1" t="shared" si="23"/>
        <v>40471.37188634259</v>
      </c>
      <c r="P121" s="171">
        <f ca="1" t="shared" si="24"/>
        <v>40471.37188634259</v>
      </c>
      <c r="Q121" s="171">
        <f ca="1" t="shared" si="25"/>
        <v>40471.37188634259</v>
      </c>
      <c r="R121" s="171">
        <f ca="1" t="shared" si="26"/>
        <v>40471.37188634259</v>
      </c>
      <c r="S121" s="78"/>
      <c r="T121" s="88"/>
      <c r="U121" s="88"/>
      <c r="V121" s="88"/>
      <c r="W121" s="88"/>
      <c r="X121" s="8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641" t="e">
        <f>(AF121*0.5+AE121*0.1)/(AF121+AE121)</f>
        <v>#DIV/0!</v>
      </c>
      <c r="AP121" s="647" t="s">
        <v>280</v>
      </c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7"/>
        <v/>
      </c>
      <c r="M122" s="179" t="str">
        <f t="shared" si="21"/>
        <v/>
      </c>
      <c r="N122" s="170">
        <f ca="1" t="shared" si="22"/>
        <v>40471.37188634259</v>
      </c>
      <c r="O122" s="171">
        <f ca="1" t="shared" si="23"/>
        <v>40471.37188634259</v>
      </c>
      <c r="P122" s="171">
        <f ca="1" t="shared" si="24"/>
        <v>40471.37188634259</v>
      </c>
      <c r="Q122" s="171">
        <f ca="1" t="shared" si="25"/>
        <v>40471.37188634259</v>
      </c>
      <c r="R122" s="171">
        <f ca="1" t="shared" si="26"/>
        <v>40471.37188634259</v>
      </c>
      <c r="S122" s="78"/>
      <c r="T122" s="88"/>
      <c r="U122" s="88"/>
      <c r="V122" s="88"/>
      <c r="W122" s="88"/>
      <c r="X122" s="8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657">
        <v>0.25</v>
      </c>
      <c r="AP122" s="647" t="s">
        <v>280</v>
      </c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7"/>
        <v/>
      </c>
      <c r="M123" s="179" t="str">
        <f t="shared" si="21"/>
        <v/>
      </c>
      <c r="N123" s="170">
        <f ca="1" t="shared" si="22"/>
        <v>40471.37188634259</v>
      </c>
      <c r="O123" s="171">
        <f ca="1" t="shared" si="23"/>
        <v>40471.37188634259</v>
      </c>
      <c r="P123" s="171">
        <f ca="1" t="shared" si="24"/>
        <v>40471.37188634259</v>
      </c>
      <c r="Q123" s="171">
        <f ca="1" t="shared" si="25"/>
        <v>40471.37188634259</v>
      </c>
      <c r="R123" s="171">
        <f ca="1" t="shared" si="26"/>
        <v>40471.37188634259</v>
      </c>
      <c r="S123" s="78"/>
      <c r="T123" s="88"/>
      <c r="U123" s="88"/>
      <c r="V123" s="88"/>
      <c r="W123" s="88"/>
      <c r="X123" s="8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641">
        <v>0.5</v>
      </c>
      <c r="AP123" s="647" t="s">
        <v>280</v>
      </c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7"/>
        <v/>
      </c>
      <c r="M124" s="179" t="str">
        <f t="shared" si="21"/>
        <v/>
      </c>
      <c r="N124" s="170">
        <f ca="1" t="shared" si="22"/>
        <v>40471.37188634259</v>
      </c>
      <c r="O124" s="171">
        <f ca="1" t="shared" si="23"/>
        <v>40471.37188634259</v>
      </c>
      <c r="P124" s="171">
        <f ca="1" t="shared" si="24"/>
        <v>40471.37188634259</v>
      </c>
      <c r="Q124" s="171">
        <f ca="1" t="shared" si="25"/>
        <v>40471.37188634259</v>
      </c>
      <c r="R124" s="171">
        <f ca="1" t="shared" si="26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41"/>
      <c r="AP124" s="637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7"/>
        <v/>
      </c>
      <c r="M125" s="179" t="str">
        <f t="shared" si="21"/>
        <v/>
      </c>
      <c r="N125" s="170">
        <f ca="1" t="shared" si="22"/>
        <v>40471.37188634259</v>
      </c>
      <c r="O125" s="171">
        <f ca="1" t="shared" si="23"/>
        <v>40471.37188634259</v>
      </c>
      <c r="P125" s="171">
        <f ca="1" t="shared" si="24"/>
        <v>40471.37188634259</v>
      </c>
      <c r="Q125" s="171">
        <f ca="1" t="shared" si="25"/>
        <v>40471.37188634259</v>
      </c>
      <c r="R125" s="171">
        <f ca="1" t="shared" si="26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7"/>
        <v/>
      </c>
      <c r="M126" s="179" t="str">
        <f t="shared" si="21"/>
        <v/>
      </c>
      <c r="N126" s="170">
        <f ca="1" t="shared" si="22"/>
        <v>40471.37188634259</v>
      </c>
      <c r="O126" s="171">
        <f ca="1" t="shared" si="23"/>
        <v>40471.37188634259</v>
      </c>
      <c r="P126" s="171">
        <f ca="1" t="shared" si="24"/>
        <v>40471.37188634259</v>
      </c>
      <c r="Q126" s="171">
        <f ca="1" t="shared" si="25"/>
        <v>40471.37188634259</v>
      </c>
      <c r="R126" s="171">
        <f ca="1" t="shared" si="26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7"/>
        <v/>
      </c>
      <c r="M127" s="179" t="str">
        <f t="shared" si="21"/>
        <v/>
      </c>
      <c r="N127" s="170">
        <f ca="1" t="shared" si="22"/>
        <v>40471.37188634259</v>
      </c>
      <c r="O127" s="171">
        <f ca="1" t="shared" si="23"/>
        <v>40471.37188634259</v>
      </c>
      <c r="P127" s="171">
        <f ca="1" t="shared" si="24"/>
        <v>40471.37188634259</v>
      </c>
      <c r="Q127" s="171">
        <f ca="1" t="shared" si="25"/>
        <v>40471.37188634259</v>
      </c>
      <c r="R127" s="171">
        <f ca="1" t="shared" si="26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7"/>
        <v/>
      </c>
      <c r="M128" s="179" t="str">
        <f t="shared" si="21"/>
        <v/>
      </c>
      <c r="N128" s="170">
        <f ca="1" t="shared" si="22"/>
        <v>40471.37188634259</v>
      </c>
      <c r="O128" s="171">
        <f ca="1" t="shared" si="23"/>
        <v>40471.37188634259</v>
      </c>
      <c r="P128" s="171">
        <f ca="1" t="shared" si="24"/>
        <v>40471.37188634259</v>
      </c>
      <c r="Q128" s="171">
        <f ca="1" t="shared" si="25"/>
        <v>40471.37188634259</v>
      </c>
      <c r="R128" s="171">
        <f ca="1" t="shared" si="26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7"/>
        <v/>
      </c>
      <c r="M129" s="179" t="str">
        <f t="shared" si="21"/>
        <v/>
      </c>
      <c r="N129" s="170">
        <f ca="1" t="shared" si="22"/>
        <v>40471.37188634259</v>
      </c>
      <c r="O129" s="171">
        <f ca="1" t="shared" si="23"/>
        <v>40471.37188634259</v>
      </c>
      <c r="P129" s="171">
        <f ca="1" t="shared" si="24"/>
        <v>40471.37188634259</v>
      </c>
      <c r="Q129" s="171">
        <f ca="1" t="shared" si="25"/>
        <v>40471.37188634259</v>
      </c>
      <c r="R129" s="171">
        <f ca="1" t="shared" si="26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7"/>
        <v/>
      </c>
      <c r="M130" s="179" t="str">
        <f t="shared" si="21"/>
        <v/>
      </c>
      <c r="N130" s="170">
        <f ca="1" t="shared" si="22"/>
        <v>40471.37188634259</v>
      </c>
      <c r="O130" s="171">
        <f ca="1" t="shared" si="23"/>
        <v>40471.37188634259</v>
      </c>
      <c r="P130" s="171">
        <f ca="1" t="shared" si="24"/>
        <v>40471.37188634259</v>
      </c>
      <c r="Q130" s="171">
        <f ca="1" t="shared" si="25"/>
        <v>40471.37188634259</v>
      </c>
      <c r="R130" s="171">
        <f ca="1" t="shared" si="26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7"/>
        <v/>
      </c>
      <c r="M131" s="179" t="str">
        <f t="shared" si="21"/>
        <v/>
      </c>
      <c r="N131" s="170">
        <f ca="1" t="shared" si="22"/>
        <v>40471.37188634259</v>
      </c>
      <c r="O131" s="171">
        <f ca="1" t="shared" si="23"/>
        <v>40471.37188634259</v>
      </c>
      <c r="P131" s="171">
        <f ca="1" t="shared" si="24"/>
        <v>40471.37188634259</v>
      </c>
      <c r="Q131" s="171">
        <f ca="1" t="shared" si="25"/>
        <v>40471.37188634259</v>
      </c>
      <c r="R131" s="171">
        <f ca="1" t="shared" si="26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7"/>
        <v/>
      </c>
      <c r="M132" s="179" t="str">
        <f t="shared" si="21"/>
        <v/>
      </c>
      <c r="N132" s="170">
        <f ca="1" t="shared" si="22"/>
        <v>40471.37188634259</v>
      </c>
      <c r="O132" s="171">
        <f ca="1" t="shared" si="23"/>
        <v>40471.37188634259</v>
      </c>
      <c r="P132" s="171">
        <f ca="1" t="shared" si="24"/>
        <v>40471.37188634259</v>
      </c>
      <c r="Q132" s="171">
        <f ca="1" t="shared" si="25"/>
        <v>40471.37188634259</v>
      </c>
      <c r="R132" s="171">
        <f ca="1" t="shared" si="26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7"/>
        <v/>
      </c>
      <c r="M133" s="179" t="str">
        <f t="shared" si="21"/>
        <v/>
      </c>
      <c r="N133" s="170">
        <f ca="1" t="shared" si="22"/>
        <v>40471.37188634259</v>
      </c>
      <c r="O133" s="171">
        <f ca="1" t="shared" si="23"/>
        <v>40471.37188634259</v>
      </c>
      <c r="P133" s="171">
        <f ca="1" t="shared" si="24"/>
        <v>40471.37188634259</v>
      </c>
      <c r="Q133" s="171">
        <f ca="1" t="shared" si="25"/>
        <v>40471.37188634259</v>
      </c>
      <c r="R133" s="171">
        <f ca="1" t="shared" si="26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7"/>
        <v/>
      </c>
      <c r="M134" s="179" t="str">
        <f t="shared" si="21"/>
        <v/>
      </c>
      <c r="N134" s="170">
        <f ca="1" t="shared" si="22"/>
        <v>40471.37188634259</v>
      </c>
      <c r="O134" s="171">
        <f ca="1" t="shared" si="23"/>
        <v>40471.37188634259</v>
      </c>
      <c r="P134" s="171">
        <f ca="1" t="shared" si="24"/>
        <v>40471.37188634259</v>
      </c>
      <c r="Q134" s="171">
        <f ca="1" t="shared" si="25"/>
        <v>40471.37188634259</v>
      </c>
      <c r="R134" s="171">
        <f ca="1" t="shared" si="26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7"/>
        <v/>
      </c>
      <c r="M135" s="179" t="str">
        <f t="shared" si="21"/>
        <v/>
      </c>
      <c r="N135" s="170">
        <f ca="1" t="shared" si="22"/>
        <v>40471.37188634259</v>
      </c>
      <c r="O135" s="171">
        <f ca="1" t="shared" si="23"/>
        <v>40471.37188634259</v>
      </c>
      <c r="P135" s="171">
        <f ca="1" t="shared" si="24"/>
        <v>40471.37188634259</v>
      </c>
      <c r="Q135" s="171">
        <f ca="1" t="shared" si="25"/>
        <v>40471.37188634259</v>
      </c>
      <c r="R135" s="171">
        <f ca="1" t="shared" si="26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7"/>
        <v/>
      </c>
      <c r="M136" s="179" t="str">
        <f t="shared" si="21"/>
        <v/>
      </c>
      <c r="N136" s="170">
        <f ca="1" t="shared" si="22"/>
        <v>40471.37188634259</v>
      </c>
      <c r="O136" s="171">
        <f ca="1" t="shared" si="23"/>
        <v>40471.37188634259</v>
      </c>
      <c r="P136" s="171">
        <f ca="1" t="shared" si="24"/>
        <v>40471.37188634259</v>
      </c>
      <c r="Q136" s="171">
        <f ca="1" t="shared" si="25"/>
        <v>40471.37188634259</v>
      </c>
      <c r="R136" s="171">
        <f ca="1" t="shared" si="26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7"/>
        <v/>
      </c>
      <c r="M137" s="179" t="str">
        <f t="shared" si="21"/>
        <v/>
      </c>
      <c r="N137" s="170">
        <f ca="1" t="shared" si="22"/>
        <v>40471.37188634259</v>
      </c>
      <c r="O137" s="171">
        <f ca="1" t="shared" si="23"/>
        <v>40471.37188634259</v>
      </c>
      <c r="P137" s="171">
        <f ca="1" t="shared" si="24"/>
        <v>40471.37188634259</v>
      </c>
      <c r="Q137" s="171">
        <f ca="1" t="shared" si="25"/>
        <v>40471.37188634259</v>
      </c>
      <c r="R137" s="171">
        <f ca="1" t="shared" si="26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7"/>
        <v/>
      </c>
      <c r="M138" s="179" t="str">
        <f aca="true" t="shared" si="28" ref="M138:M152">IF(F138="","",+L138+(F138*7/5))</f>
        <v/>
      </c>
      <c r="N138" s="170">
        <f aca="true" t="shared" si="29" ref="N138:N152">IF(K138="",NOW(),K138)</f>
        <v>40471.37188634259</v>
      </c>
      <c r="O138" s="171">
        <f aca="true" t="shared" si="30" ref="O138:O152">IF(G138="",NOW(),VLOOKUP(G138,$A$10:$M$152,13))</f>
        <v>40471.37188634259</v>
      </c>
      <c r="P138" s="171">
        <f aca="true" t="shared" si="31" ref="P138:P152">IF(H138="",NOW(),VLOOKUP(H138,$A$10:$M$152,13))</f>
        <v>40471.37188634259</v>
      </c>
      <c r="Q138" s="171">
        <f aca="true" t="shared" si="32" ref="Q138:Q152">IF(I138="",NOW(),VLOOKUP(I138,$A$10:$M$152,13))</f>
        <v>40471.37188634259</v>
      </c>
      <c r="R138" s="171">
        <f aca="true" t="shared" si="33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4" ref="L139:L152">IF(F139="","",IF(K139="",MAX(N139:R139),K139))</f>
        <v/>
      </c>
      <c r="M139" s="179" t="str">
        <f t="shared" si="28"/>
        <v/>
      </c>
      <c r="N139" s="170">
        <f ca="1" t="shared" si="29"/>
        <v>40471.37188634259</v>
      </c>
      <c r="O139" s="171">
        <f ca="1" t="shared" si="30"/>
        <v>40471.37188634259</v>
      </c>
      <c r="P139" s="171">
        <f ca="1" t="shared" si="31"/>
        <v>40471.37188634259</v>
      </c>
      <c r="Q139" s="171">
        <f ca="1" t="shared" si="32"/>
        <v>40471.37188634259</v>
      </c>
      <c r="R139" s="171">
        <f ca="1" t="shared" si="33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4"/>
        <v/>
      </c>
      <c r="M140" s="179" t="str">
        <f t="shared" si="28"/>
        <v/>
      </c>
      <c r="N140" s="170">
        <f ca="1" t="shared" si="29"/>
        <v>40471.37188634259</v>
      </c>
      <c r="O140" s="171">
        <f ca="1" t="shared" si="30"/>
        <v>40471.37188634259</v>
      </c>
      <c r="P140" s="171">
        <f ca="1" t="shared" si="31"/>
        <v>40471.37188634259</v>
      </c>
      <c r="Q140" s="171">
        <f ca="1" t="shared" si="32"/>
        <v>40471.37188634259</v>
      </c>
      <c r="R140" s="171">
        <f ca="1" t="shared" si="33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4"/>
        <v/>
      </c>
      <c r="M141" s="179" t="str">
        <f t="shared" si="28"/>
        <v/>
      </c>
      <c r="N141" s="170">
        <f ca="1" t="shared" si="29"/>
        <v>40471.37188634259</v>
      </c>
      <c r="O141" s="171">
        <f ca="1" t="shared" si="30"/>
        <v>40471.37188634259</v>
      </c>
      <c r="P141" s="171">
        <f ca="1" t="shared" si="31"/>
        <v>40471.37188634259</v>
      </c>
      <c r="Q141" s="171">
        <f ca="1" t="shared" si="32"/>
        <v>40471.37188634259</v>
      </c>
      <c r="R141" s="171">
        <f ca="1" t="shared" si="33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4"/>
        <v/>
      </c>
      <c r="M142" s="179" t="str">
        <f t="shared" si="28"/>
        <v/>
      </c>
      <c r="N142" s="170">
        <f ca="1" t="shared" si="29"/>
        <v>40471.37188634259</v>
      </c>
      <c r="O142" s="171">
        <f ca="1" t="shared" si="30"/>
        <v>40471.37188634259</v>
      </c>
      <c r="P142" s="171">
        <f ca="1" t="shared" si="31"/>
        <v>40471.37188634259</v>
      </c>
      <c r="Q142" s="171">
        <f ca="1" t="shared" si="32"/>
        <v>40471.37188634259</v>
      </c>
      <c r="R142" s="171">
        <f ca="1" t="shared" si="33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4"/>
        <v/>
      </c>
      <c r="M143" s="179" t="str">
        <f t="shared" si="28"/>
        <v/>
      </c>
      <c r="N143" s="170">
        <f ca="1" t="shared" si="29"/>
        <v>40471.37188634259</v>
      </c>
      <c r="O143" s="171">
        <f ca="1" t="shared" si="30"/>
        <v>40471.37188634259</v>
      </c>
      <c r="P143" s="171">
        <f ca="1" t="shared" si="31"/>
        <v>40471.37188634259</v>
      </c>
      <c r="Q143" s="171">
        <f ca="1" t="shared" si="32"/>
        <v>40471.37188634259</v>
      </c>
      <c r="R143" s="171">
        <f ca="1" t="shared" si="33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4"/>
        <v/>
      </c>
      <c r="M144" s="179" t="str">
        <f t="shared" si="28"/>
        <v/>
      </c>
      <c r="N144" s="170">
        <f ca="1" t="shared" si="29"/>
        <v>40471.37188634259</v>
      </c>
      <c r="O144" s="171">
        <f ca="1" t="shared" si="30"/>
        <v>40471.37188634259</v>
      </c>
      <c r="P144" s="171">
        <f ca="1" t="shared" si="31"/>
        <v>40471.37188634259</v>
      </c>
      <c r="Q144" s="171">
        <f ca="1" t="shared" si="32"/>
        <v>40471.37188634259</v>
      </c>
      <c r="R144" s="171">
        <f ca="1" t="shared" si="33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4"/>
        <v/>
      </c>
      <c r="M145" s="179" t="str">
        <f t="shared" si="28"/>
        <v/>
      </c>
      <c r="N145" s="170">
        <f ca="1" t="shared" si="29"/>
        <v>40471.37188634259</v>
      </c>
      <c r="O145" s="171">
        <f ca="1" t="shared" si="30"/>
        <v>40471.37188634259</v>
      </c>
      <c r="P145" s="171">
        <f ca="1" t="shared" si="31"/>
        <v>40471.37188634259</v>
      </c>
      <c r="Q145" s="171">
        <f ca="1" t="shared" si="32"/>
        <v>40471.37188634259</v>
      </c>
      <c r="R145" s="171">
        <f ca="1" t="shared" si="33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4"/>
        <v/>
      </c>
      <c r="M146" s="179" t="str">
        <f t="shared" si="28"/>
        <v/>
      </c>
      <c r="N146" s="170">
        <f ca="1" t="shared" si="29"/>
        <v>40471.37188634259</v>
      </c>
      <c r="O146" s="171">
        <f ca="1" t="shared" si="30"/>
        <v>40471.37188634259</v>
      </c>
      <c r="P146" s="171">
        <f ca="1" t="shared" si="31"/>
        <v>40471.37188634259</v>
      </c>
      <c r="Q146" s="171">
        <f ca="1" t="shared" si="32"/>
        <v>40471.37188634259</v>
      </c>
      <c r="R146" s="171">
        <f ca="1" t="shared" si="33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4"/>
        <v/>
      </c>
      <c r="M147" s="179" t="str">
        <f t="shared" si="28"/>
        <v/>
      </c>
      <c r="N147" s="170">
        <f ca="1" t="shared" si="29"/>
        <v>40471.37188634259</v>
      </c>
      <c r="O147" s="171">
        <f ca="1" t="shared" si="30"/>
        <v>40471.37188634259</v>
      </c>
      <c r="P147" s="171">
        <f ca="1" t="shared" si="31"/>
        <v>40471.37188634259</v>
      </c>
      <c r="Q147" s="171">
        <f ca="1" t="shared" si="32"/>
        <v>40471.37188634259</v>
      </c>
      <c r="R147" s="171">
        <f ca="1" t="shared" si="33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4"/>
        <v/>
      </c>
      <c r="M148" s="179" t="str">
        <f t="shared" si="28"/>
        <v/>
      </c>
      <c r="N148" s="170">
        <f ca="1" t="shared" si="29"/>
        <v>40471.37188634259</v>
      </c>
      <c r="O148" s="171">
        <f ca="1" t="shared" si="30"/>
        <v>40471.37188634259</v>
      </c>
      <c r="P148" s="171">
        <f ca="1" t="shared" si="31"/>
        <v>40471.37188634259</v>
      </c>
      <c r="Q148" s="171">
        <f ca="1" t="shared" si="32"/>
        <v>40471.37188634259</v>
      </c>
      <c r="R148" s="171">
        <f ca="1" t="shared" si="33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4"/>
        <v/>
      </c>
      <c r="M149" s="179" t="str">
        <f t="shared" si="28"/>
        <v/>
      </c>
      <c r="N149" s="170">
        <f ca="1" t="shared" si="29"/>
        <v>40471.37188634259</v>
      </c>
      <c r="O149" s="171">
        <f ca="1" t="shared" si="30"/>
        <v>40471.37188634259</v>
      </c>
      <c r="P149" s="171">
        <f ca="1" t="shared" si="31"/>
        <v>40471.37188634259</v>
      </c>
      <c r="Q149" s="171">
        <f ca="1" t="shared" si="32"/>
        <v>40471.37188634259</v>
      </c>
      <c r="R149" s="171">
        <f ca="1" t="shared" si="33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4"/>
        <v/>
      </c>
      <c r="M150" s="179" t="str">
        <f t="shared" si="28"/>
        <v/>
      </c>
      <c r="N150" s="170">
        <f ca="1" t="shared" si="29"/>
        <v>40471.37188634259</v>
      </c>
      <c r="O150" s="171">
        <f ca="1" t="shared" si="30"/>
        <v>40471.37188634259</v>
      </c>
      <c r="P150" s="171">
        <f ca="1" t="shared" si="31"/>
        <v>40471.37188634259</v>
      </c>
      <c r="Q150" s="171">
        <f ca="1" t="shared" si="32"/>
        <v>40471.37188634259</v>
      </c>
      <c r="R150" s="171">
        <f ca="1" t="shared" si="33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4"/>
        <v/>
      </c>
      <c r="M151" s="179" t="str">
        <f t="shared" si="28"/>
        <v/>
      </c>
      <c r="N151" s="170">
        <f ca="1" t="shared" si="29"/>
        <v>40471.37188634259</v>
      </c>
      <c r="O151" s="171">
        <f ca="1" t="shared" si="30"/>
        <v>40471.37188634259</v>
      </c>
      <c r="P151" s="171">
        <f ca="1" t="shared" si="31"/>
        <v>40471.37188634259</v>
      </c>
      <c r="Q151" s="171">
        <f ca="1" t="shared" si="32"/>
        <v>40471.37188634259</v>
      </c>
      <c r="R151" s="171">
        <f ca="1" t="shared" si="33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2.75" thickBot="1">
      <c r="F152" s="128"/>
      <c r="G152" s="140"/>
      <c r="H152" s="140"/>
      <c r="I152" s="140"/>
      <c r="J152" s="140"/>
      <c r="K152" s="121"/>
      <c r="L152" s="178" t="str">
        <f t="shared" si="34"/>
        <v/>
      </c>
      <c r="M152" s="179" t="str">
        <f t="shared" si="28"/>
        <v/>
      </c>
      <c r="N152" s="170">
        <f ca="1" t="shared" si="29"/>
        <v>40471.37188634259</v>
      </c>
      <c r="O152" s="171">
        <f ca="1" t="shared" si="30"/>
        <v>40471.37188634259</v>
      </c>
      <c r="P152" s="171">
        <f ca="1" t="shared" si="31"/>
        <v>40471.37188634259</v>
      </c>
      <c r="Q152" s="171">
        <f ca="1" t="shared" si="32"/>
        <v>40471.37188634259</v>
      </c>
      <c r="R152" s="171">
        <f ca="1" t="shared" si="33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27.84</v>
      </c>
      <c r="Z154" s="94">
        <f t="shared" si="35"/>
        <v>40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24</v>
      </c>
      <c r="AF154" s="94">
        <f t="shared" si="35"/>
        <v>3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13.5571224</v>
      </c>
      <c r="G156" s="144"/>
      <c r="H156" s="144"/>
      <c r="I156" s="144"/>
      <c r="J156" s="144"/>
      <c r="K156" s="144"/>
      <c r="L156" s="181"/>
      <c r="M156" s="181"/>
      <c r="T156" s="165">
        <f>+T154*T9</f>
        <v>0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4.9237824</v>
      </c>
      <c r="Z156" s="165">
        <f t="shared" si="36"/>
        <v>4.744800000000001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3.6213599999999997</v>
      </c>
      <c r="AF156" s="165">
        <f t="shared" si="36"/>
        <v>0.26718000000000003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2.7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3" r:id="rId2"/>
  <headerFooter alignWithMargins="0">
    <oddFooter>&amp;L&amp;F&amp;C&amp;"Arial,Bold"page &amp;P of &amp;N&amp;R&amp;D   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7"/>
  <sheetViews>
    <sheetView zoomScale="150" zoomScaleNormal="150" workbookViewId="0" topLeftCell="A9">
      <selection activeCell="AA48" sqref="AA48"/>
    </sheetView>
  </sheetViews>
  <sheetFormatPr defaultColWidth="9.140625" defaultRowHeight="12.75"/>
  <cols>
    <col min="1" max="1" width="7.00390625" style="0" customWidth="1"/>
    <col min="2" max="2" width="9.28125" style="0" customWidth="1"/>
    <col min="3" max="3" width="13.8515625" style="0" customWidth="1"/>
    <col min="4" max="4" width="39.421875" style="0" customWidth="1"/>
    <col min="5" max="5" width="15.421875" style="0" customWidth="1"/>
    <col min="6" max="6" width="14.7109375" style="135" customWidth="1"/>
    <col min="7" max="10" width="4.8515625" style="151" customWidth="1"/>
    <col min="11" max="11" width="9.8515625" style="151" customWidth="1"/>
    <col min="12" max="12" width="10.140625" style="0" customWidth="1"/>
    <col min="13" max="13" width="11.00390625" style="0" customWidth="1"/>
    <col min="14" max="18" width="1.28515625" style="0" customWidth="1"/>
    <col min="19" max="19" width="4.7109375" style="0" customWidth="1"/>
    <col min="20" max="24" width="4.57421875" style="33" customWidth="1"/>
    <col min="25" max="38" width="4.57421875" style="0" customWidth="1"/>
    <col min="39" max="39" width="1.1484375" style="0" customWidth="1"/>
    <col min="40" max="40" width="15.00390625" style="0" hidden="1" customWidth="1"/>
    <col min="41" max="41" width="7.7109375" style="0" customWidth="1"/>
    <col min="42" max="42" width="10.421875" style="0" customWidth="1"/>
    <col min="43" max="53" width="4.140625" style="0" hidden="1" customWidth="1"/>
    <col min="54" max="54" width="0.85546875" style="0" hidden="1" customWidth="1"/>
    <col min="55" max="90" width="4.140625" style="0" customWidth="1"/>
  </cols>
  <sheetData>
    <row r="1" spans="2:19" ht="17.25" customHeight="1">
      <c r="B1" s="60" t="str">
        <f>+'Tab A Description'!A3</f>
        <v>Cost Center:</v>
      </c>
      <c r="C1" s="60"/>
      <c r="D1" s="60"/>
      <c r="E1" s="239">
        <f>'Tab A Description'!B3</f>
        <v>9417</v>
      </c>
      <c r="F1" s="124"/>
      <c r="G1" s="137"/>
      <c r="H1" s="137"/>
      <c r="I1" s="137"/>
      <c r="J1" s="137"/>
      <c r="K1" s="137"/>
      <c r="L1" s="60"/>
      <c r="M1" s="60"/>
      <c r="N1" s="60"/>
      <c r="O1" s="60"/>
      <c r="P1" s="60"/>
      <c r="Q1" s="60"/>
      <c r="R1" s="60"/>
      <c r="S1" s="60"/>
    </row>
    <row r="2" spans="2:22" s="25" customFormat="1" ht="17.25" customHeight="1">
      <c r="B2" s="60" t="str">
        <f>+'Tab A Description'!A4</f>
        <v>Job Number:</v>
      </c>
      <c r="C2" s="61"/>
      <c r="D2" s="61"/>
      <c r="E2" s="240">
        <f>'Tab A Description'!B4</f>
        <v>1200</v>
      </c>
      <c r="F2" s="125"/>
      <c r="G2" s="138"/>
      <c r="H2" s="138"/>
      <c r="I2" s="138"/>
      <c r="J2" s="138"/>
      <c r="K2" s="138"/>
      <c r="L2" s="61"/>
      <c r="M2" s="61"/>
      <c r="N2" s="61"/>
      <c r="O2" s="61"/>
      <c r="P2" s="61"/>
      <c r="Q2" s="61"/>
      <c r="R2" s="61"/>
      <c r="S2" s="61"/>
      <c r="T2" s="5"/>
      <c r="V2" s="5"/>
    </row>
    <row r="3" spans="2:22" s="25" customFormat="1" ht="17.25" customHeight="1">
      <c r="B3" s="60" t="str">
        <f>+'Tab A Description'!A5</f>
        <v xml:space="preserve">Job Title: </v>
      </c>
      <c r="C3" s="61"/>
      <c r="D3" s="61"/>
      <c r="E3" s="61" t="str">
        <f>'Tab A Description'!B5</f>
        <v>Vacuum Vessel &amp; Support Structure</v>
      </c>
      <c r="F3" s="125"/>
      <c r="G3" s="138"/>
      <c r="H3" s="138"/>
      <c r="I3" s="138"/>
      <c r="J3" s="138"/>
      <c r="K3" s="138"/>
      <c r="L3" s="61"/>
      <c r="M3" s="61"/>
      <c r="N3" s="61"/>
      <c r="O3" s="61"/>
      <c r="P3" s="61"/>
      <c r="Q3" s="61"/>
      <c r="R3" s="61"/>
      <c r="S3" s="61"/>
      <c r="T3" s="5"/>
      <c r="V3" s="5"/>
    </row>
    <row r="4" spans="2:22" s="25" customFormat="1" ht="17.25" customHeight="1" thickBot="1">
      <c r="B4" s="60" t="str">
        <f>+'Tab A Description'!A6</f>
        <v xml:space="preserve">Job Manager: </v>
      </c>
      <c r="C4" s="61"/>
      <c r="D4" s="61"/>
      <c r="E4" s="61" t="str">
        <f>'Tab A Description'!B6</f>
        <v>D. Mangra &amp; M. Smith</v>
      </c>
      <c r="F4" s="125"/>
      <c r="G4" s="138"/>
      <c r="H4" s="138"/>
      <c r="I4" s="138"/>
      <c r="J4" s="138"/>
      <c r="K4" s="138"/>
      <c r="L4" s="61"/>
      <c r="M4" s="61"/>
      <c r="N4" s="61"/>
      <c r="O4" s="61"/>
      <c r="P4" s="61"/>
      <c r="Q4" s="61"/>
      <c r="R4" s="61"/>
      <c r="S4" s="61"/>
      <c r="T4" s="5"/>
      <c r="V4" s="5"/>
    </row>
    <row r="5" spans="2:41" ht="15" customHeight="1" thickBot="1">
      <c r="B5" s="7"/>
      <c r="C5" s="26"/>
      <c r="D5" s="26"/>
      <c r="E5" s="26"/>
      <c r="F5" s="126"/>
      <c r="G5" s="139"/>
      <c r="H5" s="139"/>
      <c r="I5" s="139"/>
      <c r="J5" s="139"/>
      <c r="K5" s="139"/>
      <c r="L5" s="26"/>
      <c r="M5" s="26"/>
      <c r="N5" s="26"/>
      <c r="O5" s="26"/>
      <c r="P5" s="26"/>
      <c r="Q5" s="26"/>
      <c r="R5" s="26"/>
      <c r="S5" s="26"/>
      <c r="T5" s="209" t="s">
        <v>79</v>
      </c>
      <c r="U5" s="210"/>
      <c r="V5" s="210"/>
      <c r="W5" s="210"/>
      <c r="X5" s="210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2"/>
      <c r="AM5" s="7"/>
      <c r="AN5" s="7"/>
      <c r="AO5" s="7"/>
    </row>
    <row r="6" spans="1:90" s="22" customFormat="1" ht="22.5" customHeight="1" thickBot="1">
      <c r="A6" s="221"/>
      <c r="B6" s="222"/>
      <c r="C6" s="222"/>
      <c r="D6" s="222"/>
      <c r="E6" s="223"/>
      <c r="F6" s="224" t="s">
        <v>38</v>
      </c>
      <c r="G6" s="225"/>
      <c r="H6" s="225"/>
      <c r="I6" s="225"/>
      <c r="J6" s="225"/>
      <c r="K6" s="225"/>
      <c r="L6" s="226"/>
      <c r="M6" s="227"/>
      <c r="N6" s="154"/>
      <c r="O6" s="154"/>
      <c r="P6" s="154"/>
      <c r="Q6" s="154"/>
      <c r="R6" s="154"/>
      <c r="S6" s="69"/>
      <c r="T6" s="64" t="s">
        <v>274</v>
      </c>
      <c r="U6" s="65"/>
      <c r="V6" s="65"/>
      <c r="W6" s="65"/>
      <c r="X6" s="66"/>
      <c r="Y6" s="87" t="s">
        <v>12</v>
      </c>
      <c r="Z6" s="67"/>
      <c r="AA6" s="67"/>
      <c r="AB6" s="67"/>
      <c r="AC6" s="67"/>
      <c r="AD6" s="67"/>
      <c r="AE6" s="67"/>
      <c r="AF6" s="67"/>
      <c r="AG6" s="67"/>
      <c r="AH6" s="67"/>
      <c r="AI6" s="68"/>
      <c r="AJ6" s="67"/>
      <c r="AK6" s="67"/>
      <c r="AL6" s="68"/>
      <c r="AM6" s="21"/>
      <c r="AQ6" s="386" t="s">
        <v>61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8"/>
      <c r="BC6" s="389" t="s">
        <v>62</v>
      </c>
      <c r="BD6" s="390"/>
      <c r="BE6" s="391"/>
      <c r="BF6" s="391"/>
      <c r="BG6" s="391"/>
      <c r="BH6" s="391"/>
      <c r="BI6" s="391"/>
      <c r="BJ6" s="391"/>
      <c r="BK6" s="391"/>
      <c r="BL6" s="391"/>
      <c r="BM6" s="391"/>
      <c r="BN6" s="392"/>
      <c r="BO6" s="386" t="s">
        <v>151</v>
      </c>
      <c r="BP6" s="387"/>
      <c r="BQ6" s="393"/>
      <c r="BR6" s="393"/>
      <c r="BS6" s="393"/>
      <c r="BT6" s="393"/>
      <c r="BU6" s="393"/>
      <c r="BV6" s="393"/>
      <c r="BW6" s="393"/>
      <c r="BX6" s="393"/>
      <c r="BY6" s="393"/>
      <c r="BZ6" s="394"/>
      <c r="CA6" s="389" t="s">
        <v>152</v>
      </c>
      <c r="CB6" s="390"/>
      <c r="CC6" s="391"/>
      <c r="CD6" s="391"/>
      <c r="CE6" s="391"/>
      <c r="CF6" s="391"/>
      <c r="CG6" s="391"/>
      <c r="CH6" s="391"/>
      <c r="CI6" s="391"/>
      <c r="CJ6" s="391"/>
      <c r="CK6" s="391"/>
      <c r="CL6" s="392"/>
    </row>
    <row r="7" spans="1:39" s="22" customFormat="1" ht="33" customHeight="1" thickBot="1">
      <c r="A7" s="220"/>
      <c r="B7" s="213" t="s">
        <v>80</v>
      </c>
      <c r="C7" s="213"/>
      <c r="D7" s="213"/>
      <c r="E7" s="215"/>
      <c r="F7" s="219" t="s">
        <v>74</v>
      </c>
      <c r="G7" s="206"/>
      <c r="H7" s="207"/>
      <c r="I7" s="207"/>
      <c r="J7" s="207"/>
      <c r="K7" s="208"/>
      <c r="L7" s="192" t="s">
        <v>72</v>
      </c>
      <c r="M7" s="193"/>
      <c r="N7" s="155"/>
      <c r="O7" s="155"/>
      <c r="P7" s="155"/>
      <c r="Q7" s="155"/>
      <c r="R7" s="155"/>
      <c r="S7" s="27"/>
      <c r="T7" s="34">
        <v>1.308</v>
      </c>
      <c r="U7" s="38">
        <v>1000</v>
      </c>
      <c r="V7" s="38">
        <v>1716</v>
      </c>
      <c r="W7" s="38">
        <v>1716</v>
      </c>
      <c r="X7" s="39">
        <v>1716</v>
      </c>
      <c r="Y7" s="23">
        <v>168.7</v>
      </c>
      <c r="Z7" s="24">
        <v>168.7</v>
      </c>
      <c r="AA7" s="24">
        <v>156.5</v>
      </c>
      <c r="AB7" s="24">
        <v>128.59</v>
      </c>
      <c r="AC7" s="24">
        <v>108.44</v>
      </c>
      <c r="AD7" s="24">
        <v>78.33</v>
      </c>
      <c r="AE7" s="24">
        <v>180.79</v>
      </c>
      <c r="AF7" s="24"/>
      <c r="AG7" s="24"/>
      <c r="AH7" s="24"/>
      <c r="AI7" s="24">
        <v>116.7</v>
      </c>
      <c r="AJ7" s="85"/>
      <c r="AK7" s="85"/>
      <c r="AL7" s="85"/>
      <c r="AM7" s="21"/>
    </row>
    <row r="8" spans="1:90" s="28" customFormat="1" ht="120.75" customHeight="1" thickBot="1">
      <c r="A8" s="217" t="s">
        <v>69</v>
      </c>
      <c r="B8" s="218" t="s">
        <v>78</v>
      </c>
      <c r="C8" s="214"/>
      <c r="D8" s="218"/>
      <c r="E8" s="218" t="s">
        <v>75</v>
      </c>
      <c r="F8" s="216" t="s">
        <v>76</v>
      </c>
      <c r="G8" s="194" t="s">
        <v>73</v>
      </c>
      <c r="H8" s="195"/>
      <c r="I8" s="195"/>
      <c r="J8" s="195"/>
      <c r="K8" s="196" t="s">
        <v>71</v>
      </c>
      <c r="L8" s="175" t="s">
        <v>39</v>
      </c>
      <c r="M8" s="175" t="s">
        <v>40</v>
      </c>
      <c r="N8" s="156"/>
      <c r="O8" s="156"/>
      <c r="P8" s="156"/>
      <c r="Q8" s="156"/>
      <c r="R8" s="156"/>
      <c r="S8" s="197" t="s">
        <v>77</v>
      </c>
      <c r="T8" s="198" t="s">
        <v>36</v>
      </c>
      <c r="U8" s="199" t="s">
        <v>37</v>
      </c>
      <c r="V8" s="199" t="s">
        <v>35</v>
      </c>
      <c r="W8" s="199" t="s">
        <v>33</v>
      </c>
      <c r="X8" s="200" t="s">
        <v>34</v>
      </c>
      <c r="Y8" s="201" t="s">
        <v>41</v>
      </c>
      <c r="Z8" s="202" t="s">
        <v>272</v>
      </c>
      <c r="AA8" s="202" t="s">
        <v>43</v>
      </c>
      <c r="AB8" s="202" t="s">
        <v>273</v>
      </c>
      <c r="AC8" s="202" t="s">
        <v>45</v>
      </c>
      <c r="AD8" s="202" t="s">
        <v>275</v>
      </c>
      <c r="AE8" s="202" t="s">
        <v>47</v>
      </c>
      <c r="AF8" s="202" t="s">
        <v>278</v>
      </c>
      <c r="AG8" s="202" t="s">
        <v>49</v>
      </c>
      <c r="AH8" s="202" t="s">
        <v>277</v>
      </c>
      <c r="AI8" s="203" t="s">
        <v>51</v>
      </c>
      <c r="AJ8" s="204" t="s">
        <v>53</v>
      </c>
      <c r="AK8" s="204" t="s">
        <v>53</v>
      </c>
      <c r="AL8" s="204" t="s">
        <v>53</v>
      </c>
      <c r="AM8" s="205"/>
      <c r="AN8" s="59" t="s">
        <v>59</v>
      </c>
      <c r="AO8" s="635" t="s">
        <v>282</v>
      </c>
      <c r="AP8" s="636" t="s">
        <v>28</v>
      </c>
      <c r="AQ8" s="395">
        <v>39722</v>
      </c>
      <c r="AR8" s="395">
        <v>39753</v>
      </c>
      <c r="AS8" s="395">
        <v>39783</v>
      </c>
      <c r="AT8" s="395">
        <v>39814</v>
      </c>
      <c r="AU8" s="395">
        <v>39845</v>
      </c>
      <c r="AV8" s="395">
        <v>39873</v>
      </c>
      <c r="AW8" s="395">
        <v>39904</v>
      </c>
      <c r="AX8" s="395">
        <v>39934</v>
      </c>
      <c r="AY8" s="395">
        <v>39965</v>
      </c>
      <c r="AZ8" s="395">
        <v>39995</v>
      </c>
      <c r="BA8" s="395">
        <v>40026</v>
      </c>
      <c r="BB8" s="395">
        <v>40057</v>
      </c>
      <c r="BC8" s="396">
        <v>40087</v>
      </c>
      <c r="BD8" s="396">
        <v>40118</v>
      </c>
      <c r="BE8" s="396">
        <v>40148</v>
      </c>
      <c r="BF8" s="396">
        <v>40179</v>
      </c>
      <c r="BG8" s="396">
        <v>40210</v>
      </c>
      <c r="BH8" s="396">
        <v>40238</v>
      </c>
      <c r="BI8" s="396">
        <v>40269</v>
      </c>
      <c r="BJ8" s="396">
        <v>40299</v>
      </c>
      <c r="BK8" s="396">
        <v>40330</v>
      </c>
      <c r="BL8" s="396">
        <v>40360</v>
      </c>
      <c r="BM8" s="396">
        <v>40391</v>
      </c>
      <c r="BN8" s="396">
        <v>40422</v>
      </c>
      <c r="BO8" s="395">
        <v>40452</v>
      </c>
      <c r="BP8" s="395">
        <v>40483</v>
      </c>
      <c r="BQ8" s="395">
        <v>40513</v>
      </c>
      <c r="BR8" s="395">
        <v>40544</v>
      </c>
      <c r="BS8" s="395">
        <v>40575</v>
      </c>
      <c r="BT8" s="395">
        <v>40603</v>
      </c>
      <c r="BU8" s="395">
        <v>40634</v>
      </c>
      <c r="BV8" s="395">
        <v>40664</v>
      </c>
      <c r="BW8" s="395">
        <v>40695</v>
      </c>
      <c r="BX8" s="395">
        <v>40725</v>
      </c>
      <c r="BY8" s="395">
        <v>40756</v>
      </c>
      <c r="BZ8" s="395">
        <v>40787</v>
      </c>
      <c r="CA8" s="396">
        <v>40817</v>
      </c>
      <c r="CB8" s="396">
        <v>40848</v>
      </c>
      <c r="CC8" s="396">
        <v>40878</v>
      </c>
      <c r="CD8" s="396">
        <v>40909</v>
      </c>
      <c r="CE8" s="396">
        <v>40940</v>
      </c>
      <c r="CF8" s="396">
        <v>40969</v>
      </c>
      <c r="CG8" s="396">
        <v>41000</v>
      </c>
      <c r="CH8" s="396">
        <v>41030</v>
      </c>
      <c r="CI8" s="396">
        <v>41061</v>
      </c>
      <c r="CJ8" s="396">
        <v>41091</v>
      </c>
      <c r="CK8" s="396">
        <v>41122</v>
      </c>
      <c r="CL8" s="396">
        <v>41153</v>
      </c>
    </row>
    <row r="9" spans="1:90" s="29" customFormat="1" ht="24">
      <c r="A9" s="29" t="s">
        <v>70</v>
      </c>
      <c r="B9" s="174" t="s">
        <v>82</v>
      </c>
      <c r="D9" s="157"/>
      <c r="E9" s="157"/>
      <c r="F9" s="158"/>
      <c r="G9" s="159"/>
      <c r="H9" s="159"/>
      <c r="I9" s="159"/>
      <c r="J9" s="159"/>
      <c r="K9" s="159"/>
      <c r="L9" s="176"/>
      <c r="M9" s="177"/>
      <c r="N9" s="169"/>
      <c r="O9" s="169"/>
      <c r="P9" s="169"/>
      <c r="Q9" s="169"/>
      <c r="R9" s="169"/>
      <c r="S9" s="98"/>
      <c r="T9" s="228">
        <v>1.17</v>
      </c>
      <c r="U9" s="228">
        <v>1.17</v>
      </c>
      <c r="V9" s="228">
        <v>1.63</v>
      </c>
      <c r="W9" s="228">
        <v>1.1</v>
      </c>
      <c r="X9" s="228">
        <v>1.77</v>
      </c>
      <c r="Y9" s="229">
        <v>176.86</v>
      </c>
      <c r="Z9" s="229">
        <v>118.62</v>
      </c>
      <c r="AA9" s="229">
        <v>135.02</v>
      </c>
      <c r="AB9" s="229">
        <v>101.34</v>
      </c>
      <c r="AC9" s="229">
        <v>172.17</v>
      </c>
      <c r="AD9" s="229">
        <v>83.39</v>
      </c>
      <c r="AE9" s="229">
        <v>150.89</v>
      </c>
      <c r="AF9" s="229">
        <v>89.06</v>
      </c>
      <c r="AG9" s="229">
        <v>145.67</v>
      </c>
      <c r="AH9" s="229">
        <v>120.58</v>
      </c>
      <c r="AI9" s="229">
        <v>158.91</v>
      </c>
      <c r="AJ9" s="229">
        <v>150</v>
      </c>
      <c r="AK9" s="229">
        <v>150</v>
      </c>
      <c r="AL9" s="229">
        <v>150</v>
      </c>
      <c r="AO9" s="643"/>
      <c r="AP9" s="645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157"/>
      <c r="BB9" s="157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</row>
    <row r="10" spans="1:90" s="73" customFormat="1" ht="14.1" customHeight="1">
      <c r="A10" s="80">
        <v>1</v>
      </c>
      <c r="C10" s="9"/>
      <c r="E10" s="357"/>
      <c r="F10" s="127"/>
      <c r="G10" s="141"/>
      <c r="H10" s="141"/>
      <c r="I10" s="141"/>
      <c r="J10" s="141"/>
      <c r="K10" s="121"/>
      <c r="L10" s="178" t="str">
        <f>IF(F10="","",MAX(N10:R10))</f>
        <v/>
      </c>
      <c r="M10" s="179" t="str">
        <f aca="true" t="shared" si="0" ref="M10:M41">IF(F10="","",+L10+(F10*7/5))</f>
        <v/>
      </c>
      <c r="N10" s="170">
        <f aca="true" t="shared" si="1" ref="N10:N41">IF(K10="",NOW(),K10)</f>
        <v>40471.37188634259</v>
      </c>
      <c r="O10" s="171">
        <f aca="true" t="shared" si="2" ref="O10:O41">IF(G10="",NOW(),VLOOKUP(G10,$A$10:$M$152,13))</f>
        <v>40471.37188634259</v>
      </c>
      <c r="P10" s="171">
        <f aca="true" t="shared" si="3" ref="P10:P41">IF(H10="",NOW(),VLOOKUP(H10,$A$10:$M$152,13))</f>
        <v>40471.37188634259</v>
      </c>
      <c r="Q10" s="171">
        <f aca="true" t="shared" si="4" ref="Q10:Q41">IF(I10="",NOW(),VLOOKUP(I10,$A$10:$M$152,13))</f>
        <v>40471.37188634259</v>
      </c>
      <c r="R10" s="171">
        <f aca="true" t="shared" si="5" ref="R10:R41">IF(J10="",NOW(),VLOOKUP(J10,$A$10:$M$152,13))</f>
        <v>40471.37188634259</v>
      </c>
      <c r="T10" s="88"/>
      <c r="U10" s="88"/>
      <c r="V10" s="88"/>
      <c r="W10" s="88"/>
      <c r="X10" s="8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4"/>
      <c r="AN10" s="75"/>
      <c r="AO10" s="640"/>
      <c r="AP10" s="646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</row>
    <row r="11" spans="1:90" s="73" customFormat="1" ht="14.1" customHeight="1">
      <c r="A11" s="80">
        <v>2</v>
      </c>
      <c r="B11" s="83"/>
      <c r="E11" s="357"/>
      <c r="F11" s="124"/>
      <c r="G11" s="142"/>
      <c r="H11" s="142"/>
      <c r="I11" s="142"/>
      <c r="J11" s="142"/>
      <c r="K11" s="121"/>
      <c r="L11" s="178" t="str">
        <f aca="true" t="shared" si="6" ref="L11:L42">IF(F11="","",IF(K11="",MAX(N11:R11),K11))</f>
        <v/>
      </c>
      <c r="M11" s="179" t="str">
        <f t="shared" si="0"/>
        <v/>
      </c>
      <c r="N11" s="170">
        <f ca="1" t="shared" si="1"/>
        <v>40471.37188634259</v>
      </c>
      <c r="O11" s="171">
        <f ca="1" t="shared" si="2"/>
        <v>40471.37188634259</v>
      </c>
      <c r="P11" s="171">
        <f ca="1" t="shared" si="3"/>
        <v>40471.37188634259</v>
      </c>
      <c r="Q11" s="171">
        <f ca="1" t="shared" si="4"/>
        <v>40471.37188634259</v>
      </c>
      <c r="R11" s="171">
        <f ca="1" t="shared" si="5"/>
        <v>40471.37188634259</v>
      </c>
      <c r="T11" s="88"/>
      <c r="U11" s="88"/>
      <c r="V11" s="88"/>
      <c r="W11" s="88"/>
      <c r="X11" s="8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74"/>
      <c r="AN11" s="75"/>
      <c r="AO11" s="640"/>
      <c r="AP11" s="646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</row>
    <row r="12" spans="1:90" s="73" customFormat="1" ht="14.1" customHeight="1">
      <c r="A12" s="80">
        <v>3</v>
      </c>
      <c r="E12" s="357"/>
      <c r="F12" s="127"/>
      <c r="G12" s="141"/>
      <c r="H12" s="141"/>
      <c r="I12" s="141"/>
      <c r="J12" s="141"/>
      <c r="K12" s="121"/>
      <c r="L12" s="178" t="str">
        <f t="shared" si="6"/>
        <v/>
      </c>
      <c r="M12" s="179" t="str">
        <f t="shared" si="0"/>
        <v/>
      </c>
      <c r="N12" s="170">
        <f ca="1" t="shared" si="1"/>
        <v>40471.37188634259</v>
      </c>
      <c r="O12" s="171">
        <f ca="1" t="shared" si="2"/>
        <v>40471.37188634259</v>
      </c>
      <c r="P12" s="171">
        <f ca="1" t="shared" si="3"/>
        <v>40471.37188634259</v>
      </c>
      <c r="Q12" s="171">
        <f ca="1" t="shared" si="4"/>
        <v>40471.37188634259</v>
      </c>
      <c r="R12" s="171">
        <f ca="1" t="shared" si="5"/>
        <v>40471.37188634259</v>
      </c>
      <c r="S12" s="76"/>
      <c r="T12" s="88"/>
      <c r="U12" s="88"/>
      <c r="V12" s="88"/>
      <c r="W12" s="88"/>
      <c r="X12" s="8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74"/>
      <c r="AN12" s="77"/>
      <c r="AO12" s="641"/>
      <c r="AP12" s="646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</row>
    <row r="13" spans="1:90" s="73" customFormat="1" ht="14.1" customHeight="1">
      <c r="A13" s="80">
        <v>4</v>
      </c>
      <c r="B13" s="82"/>
      <c r="E13" s="357"/>
      <c r="F13" s="127"/>
      <c r="G13" s="141"/>
      <c r="H13" s="141"/>
      <c r="I13" s="141"/>
      <c r="J13" s="141"/>
      <c r="K13" s="121"/>
      <c r="L13" s="178" t="str">
        <f t="shared" si="6"/>
        <v/>
      </c>
      <c r="M13" s="179" t="str">
        <f t="shared" si="0"/>
        <v/>
      </c>
      <c r="N13" s="170">
        <f ca="1" t="shared" si="1"/>
        <v>40471.37188634259</v>
      </c>
      <c r="O13" s="171">
        <f ca="1" t="shared" si="2"/>
        <v>40471.37188634259</v>
      </c>
      <c r="P13" s="171">
        <f ca="1" t="shared" si="3"/>
        <v>40471.37188634259</v>
      </c>
      <c r="Q13" s="171">
        <f ca="1" t="shared" si="4"/>
        <v>40471.37188634259</v>
      </c>
      <c r="R13" s="171">
        <f ca="1" t="shared" si="5"/>
        <v>40471.37188634259</v>
      </c>
      <c r="S13" s="76"/>
      <c r="T13" s="88"/>
      <c r="U13" s="88"/>
      <c r="V13" s="88"/>
      <c r="W13" s="88"/>
      <c r="X13" s="8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74"/>
      <c r="AN13" s="77"/>
      <c r="AO13" s="641"/>
      <c r="AP13" s="646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</row>
    <row r="14" spans="1:90" s="73" customFormat="1" ht="14.1" customHeight="1">
      <c r="A14" s="80">
        <v>5</v>
      </c>
      <c r="B14" s="82"/>
      <c r="C14" s="231" t="s">
        <v>150</v>
      </c>
      <c r="E14" s="357"/>
      <c r="F14" s="127"/>
      <c r="G14" s="141"/>
      <c r="H14" s="141"/>
      <c r="I14" s="141"/>
      <c r="J14" s="141"/>
      <c r="K14" s="121"/>
      <c r="L14" s="178" t="str">
        <f t="shared" si="6"/>
        <v/>
      </c>
      <c r="M14" s="179" t="str">
        <f t="shared" si="0"/>
        <v/>
      </c>
      <c r="N14" s="170">
        <f ca="1" t="shared" si="1"/>
        <v>40471.37188634259</v>
      </c>
      <c r="O14" s="171">
        <f ca="1" t="shared" si="2"/>
        <v>40471.37188634259</v>
      </c>
      <c r="P14" s="171">
        <f ca="1" t="shared" si="3"/>
        <v>40471.37188634259</v>
      </c>
      <c r="Q14" s="171">
        <f ca="1" t="shared" si="4"/>
        <v>40471.37188634259</v>
      </c>
      <c r="R14" s="171">
        <f ca="1" t="shared" si="5"/>
        <v>40471.37188634259</v>
      </c>
      <c r="S14" s="76"/>
      <c r="T14" s="88"/>
      <c r="U14" s="88"/>
      <c r="V14" s="88"/>
      <c r="W14" s="88"/>
      <c r="X14" s="8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4"/>
      <c r="AN14" s="77"/>
      <c r="AO14" s="641"/>
      <c r="AP14" s="646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</row>
    <row r="15" spans="1:90" s="73" customFormat="1" ht="14.1" customHeight="1">
      <c r="A15" s="80">
        <v>6</v>
      </c>
      <c r="B15" s="82"/>
      <c r="C15" s="361" t="s">
        <v>87</v>
      </c>
      <c r="E15" s="358"/>
      <c r="F15" s="127"/>
      <c r="G15" s="141"/>
      <c r="H15" s="141"/>
      <c r="I15" s="141"/>
      <c r="J15" s="141"/>
      <c r="K15" s="121"/>
      <c r="L15" s="178" t="str">
        <f t="shared" si="6"/>
        <v/>
      </c>
      <c r="M15" s="179" t="str">
        <f t="shared" si="0"/>
        <v/>
      </c>
      <c r="N15" s="170">
        <f ca="1" t="shared" si="1"/>
        <v>40471.37188634259</v>
      </c>
      <c r="O15" s="171">
        <f ca="1" t="shared" si="2"/>
        <v>40471.37188634259</v>
      </c>
      <c r="P15" s="171">
        <f ca="1" t="shared" si="3"/>
        <v>40471.37188634259</v>
      </c>
      <c r="Q15" s="171">
        <f ca="1" t="shared" si="4"/>
        <v>40471.37188634259</v>
      </c>
      <c r="R15" s="171">
        <f ca="1" t="shared" si="5"/>
        <v>40471.37188634259</v>
      </c>
      <c r="S15" s="76"/>
      <c r="T15" s="88"/>
      <c r="U15" s="88"/>
      <c r="V15" s="88"/>
      <c r="W15" s="88"/>
      <c r="X15" s="8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/>
      <c r="AN15" s="77"/>
      <c r="AO15" s="641"/>
      <c r="AP15" s="646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</row>
    <row r="16" spans="1:90" s="73" customFormat="1" ht="14.1" customHeight="1" hidden="1">
      <c r="A16" s="80">
        <v>7</v>
      </c>
      <c r="B16" s="82"/>
      <c r="C16" s="235"/>
      <c r="D16" s="235"/>
      <c r="E16" s="357"/>
      <c r="F16" s="127"/>
      <c r="G16" s="141"/>
      <c r="H16" s="141"/>
      <c r="I16" s="141"/>
      <c r="J16" s="141"/>
      <c r="K16" s="121"/>
      <c r="L16" s="178" t="str">
        <f t="shared" si="6"/>
        <v/>
      </c>
      <c r="M16" s="179" t="str">
        <f t="shared" si="0"/>
        <v/>
      </c>
      <c r="N16" s="170">
        <f ca="1" t="shared" si="1"/>
        <v>40471.37188634259</v>
      </c>
      <c r="O16" s="171">
        <f ca="1" t="shared" si="2"/>
        <v>40471.37188634259</v>
      </c>
      <c r="P16" s="171">
        <f ca="1" t="shared" si="3"/>
        <v>40471.37188634259</v>
      </c>
      <c r="Q16" s="171">
        <f ca="1" t="shared" si="4"/>
        <v>40471.37188634259</v>
      </c>
      <c r="R16" s="171">
        <f ca="1" t="shared" si="5"/>
        <v>40471.37188634259</v>
      </c>
      <c r="S16" s="76"/>
      <c r="T16" s="88"/>
      <c r="U16" s="88"/>
      <c r="V16" s="88"/>
      <c r="W16" s="88"/>
      <c r="X16" s="8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74"/>
      <c r="AN16" s="77"/>
      <c r="AO16" s="641"/>
      <c r="AP16" s="646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</row>
    <row r="17" spans="1:90" s="73" customFormat="1" ht="14.1" customHeight="1" hidden="1">
      <c r="A17" s="80">
        <v>8</v>
      </c>
      <c r="B17" s="82"/>
      <c r="C17" s="235"/>
      <c r="D17" s="235"/>
      <c r="E17" s="357"/>
      <c r="F17" s="127"/>
      <c r="G17" s="141"/>
      <c r="H17" s="141"/>
      <c r="I17" s="141"/>
      <c r="J17" s="141"/>
      <c r="K17" s="121"/>
      <c r="L17" s="178" t="str">
        <f t="shared" si="6"/>
        <v/>
      </c>
      <c r="M17" s="179" t="str">
        <f t="shared" si="0"/>
        <v/>
      </c>
      <c r="N17" s="170">
        <f ca="1" t="shared" si="1"/>
        <v>40471.37188634259</v>
      </c>
      <c r="O17" s="171">
        <f ca="1" t="shared" si="2"/>
        <v>40471.37188634259</v>
      </c>
      <c r="P17" s="171">
        <f ca="1" t="shared" si="3"/>
        <v>40471.37188634259</v>
      </c>
      <c r="Q17" s="171">
        <f ca="1" t="shared" si="4"/>
        <v>40471.37188634259</v>
      </c>
      <c r="R17" s="171">
        <f ca="1" t="shared" si="5"/>
        <v>40471.37188634259</v>
      </c>
      <c r="S17" s="76"/>
      <c r="T17" s="88"/>
      <c r="U17" s="88"/>
      <c r="V17" s="88"/>
      <c r="W17" s="88"/>
      <c r="X17" s="8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74"/>
      <c r="AN17" s="77"/>
      <c r="AO17" s="641"/>
      <c r="AP17" s="646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</row>
    <row r="18" spans="1:90" s="73" customFormat="1" ht="14.1" customHeight="1" hidden="1">
      <c r="A18" s="80">
        <v>9</v>
      </c>
      <c r="B18" s="82"/>
      <c r="C18" s="235" t="s">
        <v>123</v>
      </c>
      <c r="D18" s="235"/>
      <c r="E18" s="357"/>
      <c r="F18" s="127">
        <v>20</v>
      </c>
      <c r="G18" s="141"/>
      <c r="H18" s="141"/>
      <c r="I18" s="141"/>
      <c r="J18" s="141"/>
      <c r="K18" s="121">
        <v>40299</v>
      </c>
      <c r="L18" s="178">
        <f t="shared" si="6"/>
        <v>40299</v>
      </c>
      <c r="M18" s="179">
        <f t="shared" si="0"/>
        <v>40327</v>
      </c>
      <c r="N18" s="170">
        <f ca="1" t="shared" si="1"/>
        <v>40299</v>
      </c>
      <c r="O18" s="171">
        <f ca="1" t="shared" si="2"/>
        <v>40471.37188634259</v>
      </c>
      <c r="P18" s="171">
        <f ca="1" t="shared" si="3"/>
        <v>40471.37188634259</v>
      </c>
      <c r="Q18" s="171">
        <f ca="1" t="shared" si="4"/>
        <v>40471.37188634259</v>
      </c>
      <c r="R18" s="171">
        <f ca="1" t="shared" si="5"/>
        <v>40471.37188634259</v>
      </c>
      <c r="S18" s="76"/>
      <c r="T18" s="88"/>
      <c r="U18" s="88"/>
      <c r="V18" s="88"/>
      <c r="W18" s="88"/>
      <c r="X18" s="89"/>
      <c r="Y18" s="160"/>
      <c r="Z18" s="160">
        <v>40</v>
      </c>
      <c r="AA18" s="160"/>
      <c r="AB18" s="160"/>
      <c r="AC18" s="160"/>
      <c r="AD18" s="160"/>
      <c r="AE18" s="160">
        <v>24</v>
      </c>
      <c r="AF18" s="160"/>
      <c r="AG18" s="160"/>
      <c r="AH18" s="160"/>
      <c r="AI18" s="160"/>
      <c r="AJ18" s="160"/>
      <c r="AK18" s="160"/>
      <c r="AL18" s="160"/>
      <c r="AM18" s="74"/>
      <c r="AN18" s="77"/>
      <c r="AO18" s="641">
        <f>(Z18*0.5+AE18*0.1)/(Z18+AE18)</f>
        <v>0.35</v>
      </c>
      <c r="AP18" s="647" t="s">
        <v>289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</row>
    <row r="19" spans="1:90" s="73" customFormat="1" ht="14.1" customHeight="1" hidden="1">
      <c r="A19" s="80">
        <v>10</v>
      </c>
      <c r="B19" s="82"/>
      <c r="C19" s="235"/>
      <c r="D19" s="235" t="s">
        <v>140</v>
      </c>
      <c r="E19" s="357"/>
      <c r="F19" s="127">
        <v>5</v>
      </c>
      <c r="G19" s="141">
        <v>9</v>
      </c>
      <c r="H19" s="141"/>
      <c r="I19" s="141"/>
      <c r="J19" s="141"/>
      <c r="K19" s="121"/>
      <c r="L19" s="178">
        <f ca="1" t="shared" si="6"/>
        <v>40471.37188634259</v>
      </c>
      <c r="M19" s="179">
        <f ca="1" t="shared" si="0"/>
        <v>40478.37188634259</v>
      </c>
      <c r="N19" s="170">
        <f ca="1" t="shared" si="1"/>
        <v>40471.37188634259</v>
      </c>
      <c r="O19" s="171">
        <f ca="1" t="shared" si="2"/>
        <v>40327</v>
      </c>
      <c r="P19" s="171">
        <f ca="1" t="shared" si="3"/>
        <v>40471.37188634259</v>
      </c>
      <c r="Q19" s="171">
        <f ca="1" t="shared" si="4"/>
        <v>40471.37188634259</v>
      </c>
      <c r="R19" s="171">
        <f ca="1" t="shared" si="5"/>
        <v>40471.37188634259</v>
      </c>
      <c r="S19" s="76"/>
      <c r="T19" s="88"/>
      <c r="U19" s="88"/>
      <c r="V19" s="88"/>
      <c r="W19" s="88"/>
      <c r="X19" s="89"/>
      <c r="Y19" s="160"/>
      <c r="Z19" s="160">
        <v>20</v>
      </c>
      <c r="AA19" s="160"/>
      <c r="AB19" s="160"/>
      <c r="AC19" s="160"/>
      <c r="AD19" s="160"/>
      <c r="AE19" s="160">
        <v>8</v>
      </c>
      <c r="AF19" s="160"/>
      <c r="AG19" s="160"/>
      <c r="AH19" s="160"/>
      <c r="AI19" s="160"/>
      <c r="AJ19" s="160"/>
      <c r="AK19" s="160"/>
      <c r="AL19" s="160"/>
      <c r="AM19" s="74"/>
      <c r="AN19" s="77"/>
      <c r="AO19" s="641">
        <f>(Z19*0.5+AE19*0.1)/(Z19+AE19)</f>
        <v>0.38571428571428573</v>
      </c>
      <c r="AP19" s="647" t="s">
        <v>289</v>
      </c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</row>
    <row r="20" spans="1:90" s="73" customFormat="1" ht="14.1" customHeight="1" hidden="1">
      <c r="A20" s="80">
        <v>11</v>
      </c>
      <c r="C20" s="235" t="s">
        <v>149</v>
      </c>
      <c r="E20" s="357"/>
      <c r="F20" s="127">
        <v>66</v>
      </c>
      <c r="G20" s="141"/>
      <c r="H20" s="141"/>
      <c r="I20" s="141"/>
      <c r="J20" s="141"/>
      <c r="K20" s="121">
        <v>40299</v>
      </c>
      <c r="L20" s="178">
        <f t="shared" si="6"/>
        <v>40299</v>
      </c>
      <c r="M20" s="179">
        <f t="shared" si="0"/>
        <v>40391.4</v>
      </c>
      <c r="N20" s="170">
        <f ca="1" t="shared" si="1"/>
        <v>40299</v>
      </c>
      <c r="O20" s="171">
        <f ca="1" t="shared" si="2"/>
        <v>40471.37188634259</v>
      </c>
      <c r="P20" s="171">
        <f ca="1" t="shared" si="3"/>
        <v>40471.37188634259</v>
      </c>
      <c r="Q20" s="171">
        <f ca="1" t="shared" si="4"/>
        <v>40471.37188634259</v>
      </c>
      <c r="R20" s="171">
        <f ca="1" t="shared" si="5"/>
        <v>40471.37188634259</v>
      </c>
      <c r="S20" s="76"/>
      <c r="T20" s="795">
        <v>10</v>
      </c>
      <c r="U20" s="88"/>
      <c r="V20" s="88"/>
      <c r="W20" s="88"/>
      <c r="X20" s="89"/>
      <c r="Y20" s="160"/>
      <c r="Z20" s="160">
        <v>4</v>
      </c>
      <c r="AA20" s="160"/>
      <c r="AB20" s="160"/>
      <c r="AC20" s="160"/>
      <c r="AD20" s="160"/>
      <c r="AE20" s="160">
        <v>2</v>
      </c>
      <c r="AF20" s="160">
        <v>32</v>
      </c>
      <c r="AG20" s="160"/>
      <c r="AH20" s="160"/>
      <c r="AI20" s="160"/>
      <c r="AJ20" s="160"/>
      <c r="AK20" s="160"/>
      <c r="AL20" s="160"/>
      <c r="AM20" s="74"/>
      <c r="AN20" s="77"/>
      <c r="AO20" s="641">
        <f>(Z20*0.5+AE20*0.1+AF20*0.5)/(Z20+AE20+AF20)</f>
        <v>0.4789473684210526</v>
      </c>
      <c r="AP20" s="647" t="s">
        <v>289</v>
      </c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</row>
    <row r="21" spans="1:90" s="73" customFormat="1" ht="14.1" customHeight="1" hidden="1">
      <c r="A21" s="80">
        <v>12</v>
      </c>
      <c r="B21" s="82"/>
      <c r="C21" s="235" t="s">
        <v>105</v>
      </c>
      <c r="D21" s="235"/>
      <c r="E21" s="357"/>
      <c r="F21" s="127"/>
      <c r="G21" s="141"/>
      <c r="H21" s="141"/>
      <c r="I21" s="141"/>
      <c r="J21" s="141"/>
      <c r="K21" s="121"/>
      <c r="L21" s="178" t="str">
        <f t="shared" si="6"/>
        <v/>
      </c>
      <c r="M21" s="179" t="str">
        <f t="shared" si="0"/>
        <v/>
      </c>
      <c r="N21" s="170">
        <f ca="1" t="shared" si="1"/>
        <v>40471.37188634259</v>
      </c>
      <c r="O21" s="171">
        <f ca="1" t="shared" si="2"/>
        <v>40471.37188634259</v>
      </c>
      <c r="P21" s="171">
        <f ca="1" t="shared" si="3"/>
        <v>40471.37188634259</v>
      </c>
      <c r="Q21" s="171">
        <f ca="1" t="shared" si="4"/>
        <v>40471.37188634259</v>
      </c>
      <c r="R21" s="171">
        <f ca="1" t="shared" si="5"/>
        <v>40471.37188634259</v>
      </c>
      <c r="S21" s="76"/>
      <c r="T21" s="88"/>
      <c r="U21" s="88"/>
      <c r="V21" s="88"/>
      <c r="W21" s="88"/>
      <c r="X21" s="8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74"/>
      <c r="AN21" s="77"/>
      <c r="AO21" s="641"/>
      <c r="AP21" s="64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</row>
    <row r="22" spans="1:90" s="73" customFormat="1" ht="14.1" customHeight="1" hidden="1">
      <c r="A22" s="80">
        <v>13</v>
      </c>
      <c r="B22" s="82"/>
      <c r="C22" s="235"/>
      <c r="D22" s="237" t="s">
        <v>106</v>
      </c>
      <c r="E22" s="357" t="s">
        <v>107</v>
      </c>
      <c r="F22" s="127">
        <v>32</v>
      </c>
      <c r="G22" s="141"/>
      <c r="H22" s="141"/>
      <c r="I22" s="141"/>
      <c r="J22" s="141"/>
      <c r="K22" s="121">
        <v>40299</v>
      </c>
      <c r="L22" s="178">
        <f t="shared" si="6"/>
        <v>40299</v>
      </c>
      <c r="M22" s="179">
        <f t="shared" si="0"/>
        <v>40343.8</v>
      </c>
      <c r="N22" s="170">
        <f ca="1" t="shared" si="1"/>
        <v>40299</v>
      </c>
      <c r="O22" s="171">
        <f ca="1" t="shared" si="2"/>
        <v>40471.37188634259</v>
      </c>
      <c r="P22" s="171">
        <f ca="1" t="shared" si="3"/>
        <v>40471.37188634259</v>
      </c>
      <c r="Q22" s="171">
        <f ca="1" t="shared" si="4"/>
        <v>40471.37188634259</v>
      </c>
      <c r="R22" s="171">
        <f ca="1" t="shared" si="5"/>
        <v>40471.37188634259</v>
      </c>
      <c r="S22" s="76"/>
      <c r="T22" s="88"/>
      <c r="U22" s="88"/>
      <c r="V22" s="88"/>
      <c r="W22" s="88"/>
      <c r="X22" s="89"/>
      <c r="Y22" s="160">
        <f>1.54*F22</f>
        <v>49.28</v>
      </c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74"/>
      <c r="AN22" s="77"/>
      <c r="AO22" s="641">
        <v>0.2</v>
      </c>
      <c r="AP22" s="647" t="s">
        <v>199</v>
      </c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</row>
    <row r="23" spans="1:90" s="73" customFormat="1" ht="14.1" customHeight="1" hidden="1">
      <c r="A23" s="80">
        <v>14</v>
      </c>
      <c r="B23" s="82"/>
      <c r="D23" s="238" t="s">
        <v>108</v>
      </c>
      <c r="E23" s="357" t="s">
        <v>107</v>
      </c>
      <c r="F23" s="127">
        <v>0</v>
      </c>
      <c r="G23" s="141">
        <v>10</v>
      </c>
      <c r="H23" s="141">
        <v>13</v>
      </c>
      <c r="I23" s="141"/>
      <c r="J23" s="141"/>
      <c r="K23" s="121"/>
      <c r="L23" s="178">
        <f ca="1" t="shared" si="6"/>
        <v>40478.37188634259</v>
      </c>
      <c r="M23" s="363">
        <f ca="1" t="shared" si="0"/>
        <v>40478.37188634259</v>
      </c>
      <c r="N23" s="170">
        <f ca="1" t="shared" si="1"/>
        <v>40471.37188634259</v>
      </c>
      <c r="O23" s="171">
        <f ca="1" t="shared" si="2"/>
        <v>40478.37188634259</v>
      </c>
      <c r="P23" s="171">
        <f ca="1" t="shared" si="3"/>
        <v>40343.8</v>
      </c>
      <c r="Q23" s="171">
        <f ca="1" t="shared" si="4"/>
        <v>40471.37188634259</v>
      </c>
      <c r="R23" s="171">
        <f ca="1" t="shared" si="5"/>
        <v>40471.37188634259</v>
      </c>
      <c r="S23" s="76"/>
      <c r="T23" s="88"/>
      <c r="U23" s="88"/>
      <c r="V23" s="88"/>
      <c r="W23" s="88"/>
      <c r="X23" s="8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/>
      <c r="AN23" s="77"/>
      <c r="AO23" s="657">
        <v>0.25</v>
      </c>
      <c r="AP23" s="646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</row>
    <row r="24" spans="1:90" s="73" customFormat="1" ht="14.1" customHeight="1" hidden="1">
      <c r="A24" s="80">
        <v>15</v>
      </c>
      <c r="B24" s="82"/>
      <c r="C24" s="235"/>
      <c r="D24" s="235"/>
      <c r="E24" s="357"/>
      <c r="F24" s="127"/>
      <c r="G24" s="141"/>
      <c r="H24" s="141"/>
      <c r="I24" s="141"/>
      <c r="J24" s="141"/>
      <c r="K24" s="121"/>
      <c r="L24" s="178" t="str">
        <f t="shared" si="6"/>
        <v/>
      </c>
      <c r="M24" s="179" t="str">
        <f t="shared" si="0"/>
        <v/>
      </c>
      <c r="N24" s="170">
        <f ca="1" t="shared" si="1"/>
        <v>40471.37188634259</v>
      </c>
      <c r="O24" s="171">
        <f ca="1" t="shared" si="2"/>
        <v>40471.37188634259</v>
      </c>
      <c r="P24" s="171">
        <f ca="1" t="shared" si="3"/>
        <v>40471.37188634259</v>
      </c>
      <c r="Q24" s="171">
        <f ca="1" t="shared" si="4"/>
        <v>40471.37188634259</v>
      </c>
      <c r="R24" s="171">
        <f ca="1" t="shared" si="5"/>
        <v>40471.37188634259</v>
      </c>
      <c r="S24" s="76"/>
      <c r="T24" s="88"/>
      <c r="U24" s="88"/>
      <c r="V24" s="88"/>
      <c r="W24" s="88"/>
      <c r="X24" s="8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74"/>
      <c r="AN24" s="77"/>
      <c r="AO24" s="641"/>
      <c r="AP24" s="646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</row>
    <row r="25" spans="1:90" s="73" customFormat="1" ht="14.1" customHeight="1" hidden="1">
      <c r="A25" s="80">
        <v>16</v>
      </c>
      <c r="B25" s="82"/>
      <c r="C25" s="238" t="s">
        <v>86</v>
      </c>
      <c r="E25" s="357"/>
      <c r="F25" s="127">
        <v>0</v>
      </c>
      <c r="G25" s="141"/>
      <c r="H25" s="141"/>
      <c r="I25" s="141"/>
      <c r="J25" s="141"/>
      <c r="K25" s="121">
        <v>40352</v>
      </c>
      <c r="L25" s="178">
        <f t="shared" si="6"/>
        <v>40352</v>
      </c>
      <c r="M25" s="363">
        <f t="shared" si="0"/>
        <v>40352</v>
      </c>
      <c r="N25" s="170">
        <f ca="1" t="shared" si="1"/>
        <v>40352</v>
      </c>
      <c r="O25" s="171">
        <f ca="1" t="shared" si="2"/>
        <v>40471.37188634259</v>
      </c>
      <c r="P25" s="171">
        <f ca="1" t="shared" si="3"/>
        <v>40471.37188634259</v>
      </c>
      <c r="Q25" s="171">
        <f ca="1" t="shared" si="4"/>
        <v>40471.37188634259</v>
      </c>
      <c r="R25" s="171">
        <f ca="1" t="shared" si="5"/>
        <v>40471.37188634259</v>
      </c>
      <c r="S25" s="76"/>
      <c r="T25" s="88"/>
      <c r="U25" s="88"/>
      <c r="V25" s="88"/>
      <c r="W25" s="88"/>
      <c r="X25" s="8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74"/>
      <c r="AN25" s="77"/>
      <c r="AO25" s="657">
        <f>'1220  Misc C&amp;S'!AO19</f>
        <v>0.2</v>
      </c>
      <c r="AP25" s="647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</row>
    <row r="26" spans="1:90" s="73" customFormat="1" ht="14.1" customHeight="1" hidden="1">
      <c r="A26" s="80">
        <v>17</v>
      </c>
      <c r="B26" s="82"/>
      <c r="C26" s="238"/>
      <c r="E26" s="357"/>
      <c r="F26" s="127"/>
      <c r="G26" s="141"/>
      <c r="H26" s="141"/>
      <c r="I26" s="141"/>
      <c r="J26" s="141"/>
      <c r="K26" s="121"/>
      <c r="L26" s="178" t="str">
        <f t="shared" si="6"/>
        <v/>
      </c>
      <c r="M26" s="179" t="str">
        <f t="shared" si="0"/>
        <v/>
      </c>
      <c r="N26" s="170">
        <f ca="1" t="shared" si="1"/>
        <v>40471.37188634259</v>
      </c>
      <c r="O26" s="171">
        <f ca="1" t="shared" si="2"/>
        <v>40471.37188634259</v>
      </c>
      <c r="P26" s="171">
        <f ca="1" t="shared" si="3"/>
        <v>40471.37188634259</v>
      </c>
      <c r="Q26" s="171">
        <f ca="1" t="shared" si="4"/>
        <v>40471.37188634259</v>
      </c>
      <c r="R26" s="171">
        <f ca="1" t="shared" si="5"/>
        <v>40471.37188634259</v>
      </c>
      <c r="S26" s="76"/>
      <c r="T26" s="88"/>
      <c r="U26" s="88"/>
      <c r="V26" s="88"/>
      <c r="W26" s="88"/>
      <c r="X26" s="8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74"/>
      <c r="AN26" s="77"/>
      <c r="AO26" s="641"/>
      <c r="AP26" s="646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400"/>
      <c r="CB26" s="400"/>
      <c r="CC26" s="400"/>
      <c r="CD26" s="400"/>
      <c r="CE26" s="400"/>
      <c r="CF26" s="400"/>
      <c r="CG26" s="400"/>
      <c r="CH26" s="400"/>
      <c r="CI26" s="400"/>
      <c r="CJ26" s="400"/>
      <c r="CK26" s="400"/>
      <c r="CL26" s="400"/>
    </row>
    <row r="27" spans="1:90" s="73" customFormat="1" ht="14.1" customHeight="1" hidden="1">
      <c r="A27" s="80">
        <v>18</v>
      </c>
      <c r="B27" s="82"/>
      <c r="C27" s="235" t="s">
        <v>123</v>
      </c>
      <c r="E27" s="357"/>
      <c r="F27" s="127">
        <v>38</v>
      </c>
      <c r="G27" s="141">
        <v>16</v>
      </c>
      <c r="H27" s="141"/>
      <c r="I27" s="141"/>
      <c r="J27" s="141"/>
      <c r="K27" s="121"/>
      <c r="L27" s="178">
        <f ca="1" t="shared" si="6"/>
        <v>40471.37188634259</v>
      </c>
      <c r="M27" s="179">
        <f ca="1" t="shared" si="0"/>
        <v>40524.57188634259</v>
      </c>
      <c r="N27" s="170">
        <f ca="1" t="shared" si="1"/>
        <v>40471.37188634259</v>
      </c>
      <c r="O27" s="171">
        <f ca="1" t="shared" si="2"/>
        <v>40352</v>
      </c>
      <c r="P27" s="171">
        <f ca="1" t="shared" si="3"/>
        <v>40471.37188634259</v>
      </c>
      <c r="Q27" s="171">
        <f ca="1" t="shared" si="4"/>
        <v>40471.37188634259</v>
      </c>
      <c r="R27" s="171">
        <f ca="1" t="shared" si="5"/>
        <v>40471.37188634259</v>
      </c>
      <c r="S27" s="76"/>
      <c r="T27" s="88"/>
      <c r="U27" s="88"/>
      <c r="V27" s="88"/>
      <c r="W27" s="88"/>
      <c r="X27" s="89"/>
      <c r="Y27" s="160"/>
      <c r="Z27" s="160">
        <v>24</v>
      </c>
      <c r="AA27" s="160"/>
      <c r="AB27" s="160"/>
      <c r="AC27" s="160"/>
      <c r="AD27" s="160"/>
      <c r="AE27" s="160">
        <v>4</v>
      </c>
      <c r="AF27" s="160"/>
      <c r="AG27" s="160"/>
      <c r="AH27" s="160"/>
      <c r="AI27" s="160"/>
      <c r="AJ27" s="160"/>
      <c r="AK27" s="160"/>
      <c r="AL27" s="160"/>
      <c r="AM27" s="74"/>
      <c r="AN27" s="77"/>
      <c r="AO27" s="641">
        <f>(Z27*0.5+AE27*0.1)/(Z27+AE27)</f>
        <v>0.4428571428571429</v>
      </c>
      <c r="AP27" s="647" t="s">
        <v>289</v>
      </c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</row>
    <row r="28" spans="1:90" s="73" customFormat="1" ht="14.1" customHeight="1" hidden="1">
      <c r="A28" s="80">
        <v>19</v>
      </c>
      <c r="B28" s="82"/>
      <c r="C28" s="235"/>
      <c r="E28" s="357"/>
      <c r="F28" s="127"/>
      <c r="G28" s="141"/>
      <c r="H28" s="141"/>
      <c r="I28" s="141"/>
      <c r="J28" s="141"/>
      <c r="K28" s="121"/>
      <c r="L28" s="178" t="str">
        <f t="shared" si="6"/>
        <v/>
      </c>
      <c r="M28" s="179" t="str">
        <f t="shared" si="0"/>
        <v/>
      </c>
      <c r="N28" s="170">
        <f ca="1" t="shared" si="1"/>
        <v>40471.37188634259</v>
      </c>
      <c r="O28" s="171">
        <f ca="1" t="shared" si="2"/>
        <v>40471.37188634259</v>
      </c>
      <c r="P28" s="171">
        <f ca="1" t="shared" si="3"/>
        <v>40471.37188634259</v>
      </c>
      <c r="Q28" s="171">
        <f ca="1" t="shared" si="4"/>
        <v>40471.37188634259</v>
      </c>
      <c r="R28" s="171">
        <f ca="1" t="shared" si="5"/>
        <v>40471.37188634259</v>
      </c>
      <c r="S28" s="76"/>
      <c r="T28" s="88"/>
      <c r="U28" s="88"/>
      <c r="V28" s="88"/>
      <c r="W28" s="88"/>
      <c r="X28" s="8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74"/>
      <c r="AN28" s="77"/>
      <c r="AO28" s="641"/>
      <c r="AP28" s="646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</row>
    <row r="29" spans="1:90" s="73" customFormat="1" ht="14.1" customHeight="1" hidden="1">
      <c r="A29" s="80">
        <v>20</v>
      </c>
      <c r="B29" s="82"/>
      <c r="C29" s="235"/>
      <c r="E29" s="357"/>
      <c r="F29" s="127"/>
      <c r="G29" s="141"/>
      <c r="H29" s="141"/>
      <c r="I29" s="141"/>
      <c r="J29" s="141"/>
      <c r="K29" s="121"/>
      <c r="L29" s="178" t="str">
        <f t="shared" si="6"/>
        <v/>
      </c>
      <c r="M29" s="179" t="str">
        <f t="shared" si="0"/>
        <v/>
      </c>
      <c r="N29" s="170">
        <f ca="1" t="shared" si="1"/>
        <v>40471.37188634259</v>
      </c>
      <c r="O29" s="171">
        <f ca="1" t="shared" si="2"/>
        <v>40471.37188634259</v>
      </c>
      <c r="P29" s="171">
        <f ca="1" t="shared" si="3"/>
        <v>40471.37188634259</v>
      </c>
      <c r="Q29" s="171">
        <f ca="1" t="shared" si="4"/>
        <v>40471.37188634259</v>
      </c>
      <c r="R29" s="171">
        <f ca="1" t="shared" si="5"/>
        <v>40471.37188634259</v>
      </c>
      <c r="S29" s="76"/>
      <c r="T29" s="88"/>
      <c r="U29" s="88"/>
      <c r="V29" s="88"/>
      <c r="W29" s="88"/>
      <c r="X29" s="8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/>
      <c r="AN29" s="77"/>
      <c r="AO29" s="641"/>
      <c r="AP29" s="646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</row>
    <row r="30" spans="1:90" s="73" customFormat="1" ht="14.1" customHeight="1" hidden="1">
      <c r="A30" s="80">
        <v>21</v>
      </c>
      <c r="B30" s="82"/>
      <c r="C30" s="380" t="s">
        <v>96</v>
      </c>
      <c r="D30" s="297"/>
      <c r="E30" s="357"/>
      <c r="F30" s="127">
        <v>0</v>
      </c>
      <c r="G30" s="141"/>
      <c r="H30" s="141"/>
      <c r="I30" s="141"/>
      <c r="J30" s="141"/>
      <c r="K30" s="121">
        <v>40401</v>
      </c>
      <c r="L30" s="178">
        <f t="shared" si="6"/>
        <v>40401</v>
      </c>
      <c r="M30" s="363">
        <f t="shared" si="0"/>
        <v>40401</v>
      </c>
      <c r="N30" s="170">
        <f ca="1" t="shared" si="1"/>
        <v>40401</v>
      </c>
      <c r="O30" s="171">
        <f ca="1" t="shared" si="2"/>
        <v>40471.37188634259</v>
      </c>
      <c r="P30" s="171">
        <f ca="1" t="shared" si="3"/>
        <v>40471.37188634259</v>
      </c>
      <c r="Q30" s="171">
        <f ca="1" t="shared" si="4"/>
        <v>40471.37188634259</v>
      </c>
      <c r="R30" s="171">
        <f ca="1" t="shared" si="5"/>
        <v>40471.37188634259</v>
      </c>
      <c r="S30" s="76"/>
      <c r="T30" s="88"/>
      <c r="U30" s="88"/>
      <c r="V30" s="88"/>
      <c r="W30" s="88"/>
      <c r="X30" s="8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74"/>
      <c r="AN30" s="77"/>
      <c r="AO30" s="657">
        <f>'1220  Misc C&amp;S'!AO23</f>
        <v>0</v>
      </c>
      <c r="AP30" s="646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</row>
    <row r="31" spans="1:90" s="73" customFormat="1" ht="14.1" customHeight="1" hidden="1">
      <c r="A31" s="80">
        <v>22</v>
      </c>
      <c r="B31" s="82"/>
      <c r="C31" s="297"/>
      <c r="D31" s="316"/>
      <c r="E31" s="357"/>
      <c r="F31" s="127"/>
      <c r="G31" s="141"/>
      <c r="H31" s="141"/>
      <c r="I31" s="141"/>
      <c r="J31" s="141"/>
      <c r="K31" s="121"/>
      <c r="L31" s="178" t="str">
        <f t="shared" si="6"/>
        <v/>
      </c>
      <c r="M31" s="179" t="str">
        <f t="shared" si="0"/>
        <v/>
      </c>
      <c r="N31" s="170">
        <f ca="1" t="shared" si="1"/>
        <v>40471.37188634259</v>
      </c>
      <c r="O31" s="171">
        <f ca="1" t="shared" si="2"/>
        <v>40471.37188634259</v>
      </c>
      <c r="P31" s="171">
        <f ca="1" t="shared" si="3"/>
        <v>40471.37188634259</v>
      </c>
      <c r="Q31" s="171">
        <f ca="1" t="shared" si="4"/>
        <v>40471.37188634259</v>
      </c>
      <c r="R31" s="171">
        <f ca="1" t="shared" si="5"/>
        <v>40471.37188634259</v>
      </c>
      <c r="S31" s="76"/>
      <c r="T31" s="88"/>
      <c r="U31" s="88"/>
      <c r="V31" s="88"/>
      <c r="W31" s="88"/>
      <c r="X31" s="8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74"/>
      <c r="AN31" s="77"/>
      <c r="AO31" s="641"/>
      <c r="AP31" s="646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</row>
    <row r="32" spans="1:90" s="73" customFormat="1" ht="14.1" customHeight="1" hidden="1">
      <c r="A32" s="80">
        <v>23</v>
      </c>
      <c r="B32" s="82"/>
      <c r="C32" s="238" t="s">
        <v>109</v>
      </c>
      <c r="E32" s="357"/>
      <c r="F32" s="127">
        <v>0</v>
      </c>
      <c r="G32" s="141">
        <v>18</v>
      </c>
      <c r="H32" s="141"/>
      <c r="I32" s="141"/>
      <c r="J32" s="141"/>
      <c r="K32" s="121"/>
      <c r="L32" s="178">
        <f ca="1" t="shared" si="6"/>
        <v>40524.57188634259</v>
      </c>
      <c r="M32" s="363">
        <f ca="1" t="shared" si="0"/>
        <v>40524.57188634259</v>
      </c>
      <c r="N32" s="170">
        <f ca="1" t="shared" si="1"/>
        <v>40471.37188634259</v>
      </c>
      <c r="O32" s="171">
        <f ca="1" t="shared" si="2"/>
        <v>40524.57188634259</v>
      </c>
      <c r="P32" s="171">
        <f ca="1" t="shared" si="3"/>
        <v>40471.37188634259</v>
      </c>
      <c r="Q32" s="171">
        <f ca="1" t="shared" si="4"/>
        <v>40471.37188634259</v>
      </c>
      <c r="R32" s="171">
        <f ca="1" t="shared" si="5"/>
        <v>40471.37188634259</v>
      </c>
      <c r="S32" s="76"/>
      <c r="T32" s="88"/>
      <c r="U32" s="88"/>
      <c r="V32" s="88"/>
      <c r="W32" s="88"/>
      <c r="X32" s="8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74"/>
      <c r="AN32" s="77"/>
      <c r="AO32" s="657">
        <v>0.1</v>
      </c>
      <c r="AP32" s="646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</row>
    <row r="33" spans="1:90" s="73" customFormat="1" ht="14.1" customHeight="1" hidden="1">
      <c r="A33" s="80">
        <v>24</v>
      </c>
      <c r="D33" s="238"/>
      <c r="E33" s="357"/>
      <c r="F33" s="127"/>
      <c r="G33" s="141"/>
      <c r="H33" s="141"/>
      <c r="I33" s="141"/>
      <c r="J33" s="141"/>
      <c r="K33" s="121"/>
      <c r="L33" s="178" t="str">
        <f t="shared" si="6"/>
        <v/>
      </c>
      <c r="M33" s="179" t="str">
        <f t="shared" si="0"/>
        <v/>
      </c>
      <c r="N33" s="170">
        <f ca="1" t="shared" si="1"/>
        <v>40471.37188634259</v>
      </c>
      <c r="O33" s="171">
        <f ca="1" t="shared" si="2"/>
        <v>40471.37188634259</v>
      </c>
      <c r="P33" s="171">
        <f ca="1" t="shared" si="3"/>
        <v>40471.37188634259</v>
      </c>
      <c r="Q33" s="171">
        <f ca="1" t="shared" si="4"/>
        <v>40471.37188634259</v>
      </c>
      <c r="R33" s="171">
        <f ca="1" t="shared" si="5"/>
        <v>40471.37188634259</v>
      </c>
      <c r="S33" s="76"/>
      <c r="T33" s="88"/>
      <c r="U33" s="88"/>
      <c r="V33" s="88"/>
      <c r="W33" s="88"/>
      <c r="X33" s="8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74"/>
      <c r="AN33" s="77"/>
      <c r="AO33" s="641"/>
      <c r="AP33" s="646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</row>
    <row r="34" spans="1:90" s="73" customFormat="1" ht="14.1" customHeight="1">
      <c r="A34" s="80">
        <v>25</v>
      </c>
      <c r="B34" s="82"/>
      <c r="C34" s="235"/>
      <c r="E34" s="357"/>
      <c r="F34" s="127"/>
      <c r="G34" s="141"/>
      <c r="H34" s="141"/>
      <c r="I34" s="141"/>
      <c r="J34" s="141"/>
      <c r="K34" s="121"/>
      <c r="L34" s="178" t="str">
        <f t="shared" si="6"/>
        <v/>
      </c>
      <c r="M34" s="179" t="str">
        <f t="shared" si="0"/>
        <v/>
      </c>
      <c r="N34" s="170">
        <f ca="1" t="shared" si="1"/>
        <v>40471.37188634259</v>
      </c>
      <c r="O34" s="171">
        <f ca="1" t="shared" si="2"/>
        <v>40471.37188634259</v>
      </c>
      <c r="P34" s="171">
        <f ca="1" t="shared" si="3"/>
        <v>40471.37188634259</v>
      </c>
      <c r="Q34" s="171">
        <f ca="1" t="shared" si="4"/>
        <v>40471.37188634259</v>
      </c>
      <c r="R34" s="171">
        <f ca="1" t="shared" si="5"/>
        <v>40471.37188634259</v>
      </c>
      <c r="S34" s="76"/>
      <c r="T34" s="88"/>
      <c r="U34" s="88"/>
      <c r="V34" s="88"/>
      <c r="W34" s="88"/>
      <c r="X34" s="8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74"/>
      <c r="AN34" s="77"/>
      <c r="AO34" s="641"/>
      <c r="AP34" s="646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</row>
    <row r="35" spans="1:90" s="73" customFormat="1" ht="14.1" customHeight="1">
      <c r="A35" s="80">
        <v>26</v>
      </c>
      <c r="B35" s="82"/>
      <c r="C35" s="362" t="s">
        <v>95</v>
      </c>
      <c r="E35" s="357"/>
      <c r="F35" s="127"/>
      <c r="G35" s="141"/>
      <c r="H35" s="141"/>
      <c r="I35" s="141"/>
      <c r="J35" s="141"/>
      <c r="K35" s="121"/>
      <c r="L35" s="178" t="str">
        <f t="shared" si="6"/>
        <v/>
      </c>
      <c r="M35" s="179" t="str">
        <f t="shared" si="0"/>
        <v/>
      </c>
      <c r="N35" s="170">
        <f ca="1" t="shared" si="1"/>
        <v>40471.37188634259</v>
      </c>
      <c r="O35" s="171">
        <f ca="1" t="shared" si="2"/>
        <v>40471.37188634259</v>
      </c>
      <c r="P35" s="171">
        <f ca="1" t="shared" si="3"/>
        <v>40471.37188634259</v>
      </c>
      <c r="Q35" s="171">
        <f ca="1" t="shared" si="4"/>
        <v>40471.37188634259</v>
      </c>
      <c r="R35" s="171">
        <f ca="1" t="shared" si="5"/>
        <v>40471.37188634259</v>
      </c>
      <c r="S35" s="76"/>
      <c r="T35" s="88"/>
      <c r="U35" s="88"/>
      <c r="V35" s="88"/>
      <c r="W35" s="88"/>
      <c r="X35" s="8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74"/>
      <c r="AN35" s="77"/>
      <c r="AO35" s="641"/>
      <c r="AP35" s="646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</row>
    <row r="36" spans="1:90" s="73" customFormat="1" ht="14.1" customHeight="1">
      <c r="A36" s="80">
        <v>27</v>
      </c>
      <c r="B36" s="82"/>
      <c r="C36" s="238"/>
      <c r="E36" s="359"/>
      <c r="F36" s="127"/>
      <c r="G36" s="141"/>
      <c r="H36" s="141"/>
      <c r="I36" s="141"/>
      <c r="J36" s="141"/>
      <c r="K36" s="121"/>
      <c r="L36" s="178" t="str">
        <f t="shared" si="6"/>
        <v/>
      </c>
      <c r="M36" s="179" t="str">
        <f t="shared" si="0"/>
        <v/>
      </c>
      <c r="N36" s="170">
        <f ca="1" t="shared" si="1"/>
        <v>40471.37188634259</v>
      </c>
      <c r="O36" s="171">
        <f ca="1" t="shared" si="2"/>
        <v>40471.37188634259</v>
      </c>
      <c r="P36" s="171">
        <f ca="1" t="shared" si="3"/>
        <v>40471.37188634259</v>
      </c>
      <c r="Q36" s="171">
        <f ca="1" t="shared" si="4"/>
        <v>40471.37188634259</v>
      </c>
      <c r="R36" s="171">
        <f ca="1" t="shared" si="5"/>
        <v>40471.37188634259</v>
      </c>
      <c r="S36" s="76"/>
      <c r="T36" s="88"/>
      <c r="U36" s="88"/>
      <c r="V36" s="88"/>
      <c r="W36" s="88"/>
      <c r="X36" s="8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74"/>
      <c r="AN36" s="77"/>
      <c r="AO36" s="641"/>
      <c r="AP36" s="646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</row>
    <row r="37" spans="1:90" s="73" customFormat="1" ht="14.1" customHeight="1">
      <c r="A37" s="80">
        <v>28</v>
      </c>
      <c r="B37" s="82"/>
      <c r="C37" s="812" t="s">
        <v>313</v>
      </c>
      <c r="D37" s="812"/>
      <c r="E37" s="813"/>
      <c r="F37" s="814">
        <v>100</v>
      </c>
      <c r="G37" s="815"/>
      <c r="H37" s="815"/>
      <c r="I37" s="815"/>
      <c r="J37" s="815"/>
      <c r="K37" s="816">
        <v>40407</v>
      </c>
      <c r="L37" s="816">
        <f t="shared" si="6"/>
        <v>40407</v>
      </c>
      <c r="M37" s="817">
        <f t="shared" si="0"/>
        <v>40547</v>
      </c>
      <c r="N37" s="170">
        <f ca="1" t="shared" si="1"/>
        <v>40407</v>
      </c>
      <c r="O37" s="171">
        <f ca="1" t="shared" si="2"/>
        <v>40471.37188634259</v>
      </c>
      <c r="P37" s="171">
        <f ca="1" t="shared" si="3"/>
        <v>40471.37188634259</v>
      </c>
      <c r="Q37" s="171">
        <f ca="1" t="shared" si="4"/>
        <v>40471.37188634259</v>
      </c>
      <c r="R37" s="171">
        <f ca="1" t="shared" si="5"/>
        <v>40471.37188634259</v>
      </c>
      <c r="S37" s="76"/>
      <c r="T37" s="88"/>
      <c r="U37" s="88"/>
      <c r="V37" s="88"/>
      <c r="W37" s="88"/>
      <c r="X37" s="89"/>
      <c r="Y37" s="160"/>
      <c r="Z37" s="811">
        <v>126</v>
      </c>
      <c r="AA37" s="811"/>
      <c r="AB37" s="811"/>
      <c r="AC37" s="811"/>
      <c r="AD37" s="811"/>
      <c r="AE37" s="811">
        <v>38</v>
      </c>
      <c r="AF37" s="160"/>
      <c r="AG37" s="160"/>
      <c r="AH37" s="160"/>
      <c r="AI37" s="160"/>
      <c r="AJ37" s="160"/>
      <c r="AK37" s="160"/>
      <c r="AL37" s="160"/>
      <c r="AM37" s="74"/>
      <c r="AN37" s="77"/>
      <c r="AO37" s="641">
        <f>(Z37*0.5+AE37*0.1)/(Z37+AE37)</f>
        <v>0.4073170731707317</v>
      </c>
      <c r="AP37" s="647" t="s">
        <v>289</v>
      </c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</row>
    <row r="38" spans="1:90" s="73" customFormat="1" ht="14.1" customHeight="1">
      <c r="A38" s="80">
        <v>29</v>
      </c>
      <c r="B38" s="82"/>
      <c r="C38" s="812"/>
      <c r="D38" s="820"/>
      <c r="E38" s="813"/>
      <c r="F38" s="814"/>
      <c r="G38" s="815"/>
      <c r="H38" s="815"/>
      <c r="I38" s="815"/>
      <c r="J38" s="815"/>
      <c r="K38" s="816"/>
      <c r="L38" s="816" t="str">
        <f t="shared" si="6"/>
        <v/>
      </c>
      <c r="M38" s="817" t="str">
        <f t="shared" si="0"/>
        <v/>
      </c>
      <c r="N38" s="170">
        <f ca="1" t="shared" si="1"/>
        <v>40471.37188634259</v>
      </c>
      <c r="O38" s="171">
        <f ca="1" t="shared" si="2"/>
        <v>40471.37188634259</v>
      </c>
      <c r="P38" s="171">
        <f ca="1" t="shared" si="3"/>
        <v>40471.37188634259</v>
      </c>
      <c r="Q38" s="171">
        <f ca="1" t="shared" si="4"/>
        <v>40471.37188634259</v>
      </c>
      <c r="R38" s="171">
        <f ca="1" t="shared" si="5"/>
        <v>40471.37188634259</v>
      </c>
      <c r="S38" s="76"/>
      <c r="T38" s="88"/>
      <c r="U38" s="88"/>
      <c r="V38" s="88"/>
      <c r="W38" s="88"/>
      <c r="X38" s="89"/>
      <c r="Y38" s="160"/>
      <c r="Z38" s="811"/>
      <c r="AA38" s="811"/>
      <c r="AB38" s="811"/>
      <c r="AC38" s="811"/>
      <c r="AD38" s="811"/>
      <c r="AE38" s="811"/>
      <c r="AF38" s="160"/>
      <c r="AG38" s="160"/>
      <c r="AH38" s="160"/>
      <c r="AI38" s="160"/>
      <c r="AJ38" s="160"/>
      <c r="AK38" s="160"/>
      <c r="AL38" s="160"/>
      <c r="AM38" s="74"/>
      <c r="AN38" s="77"/>
      <c r="AO38" s="641"/>
      <c r="AP38" s="647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</row>
    <row r="39" spans="1:90" s="73" customFormat="1" ht="14.1" customHeight="1">
      <c r="A39" s="80">
        <v>30</v>
      </c>
      <c r="B39" s="82"/>
      <c r="C39" s="812" t="s">
        <v>307</v>
      </c>
      <c r="D39" s="821"/>
      <c r="E39" s="813" t="s">
        <v>107</v>
      </c>
      <c r="F39" s="814">
        <v>100</v>
      </c>
      <c r="G39" s="815"/>
      <c r="H39" s="815"/>
      <c r="I39" s="815"/>
      <c r="J39" s="815"/>
      <c r="K39" s="816">
        <v>40407</v>
      </c>
      <c r="L39" s="816">
        <f t="shared" si="6"/>
        <v>40407</v>
      </c>
      <c r="M39" s="822">
        <f t="shared" si="0"/>
        <v>40547</v>
      </c>
      <c r="N39" s="170">
        <f ca="1" t="shared" si="1"/>
        <v>40407</v>
      </c>
      <c r="O39" s="171">
        <f ca="1" t="shared" si="2"/>
        <v>40471.37188634259</v>
      </c>
      <c r="P39" s="171">
        <f ca="1" t="shared" si="3"/>
        <v>40471.37188634259</v>
      </c>
      <c r="Q39" s="171">
        <f ca="1" t="shared" si="4"/>
        <v>40471.37188634259</v>
      </c>
      <c r="R39" s="171">
        <f ca="1" t="shared" si="5"/>
        <v>40471.37188634259</v>
      </c>
      <c r="S39" s="76"/>
      <c r="T39" s="88"/>
      <c r="U39" s="88"/>
      <c r="V39" s="88"/>
      <c r="W39" s="88"/>
      <c r="X39" s="89"/>
      <c r="Y39" s="811">
        <v>200</v>
      </c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74"/>
      <c r="AN39" s="77"/>
      <c r="AO39" s="641"/>
      <c r="AP39" s="646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</row>
    <row r="40" spans="1:90" s="73" customFormat="1" ht="14.1" customHeight="1">
      <c r="A40" s="80">
        <v>31</v>
      </c>
      <c r="B40" s="82"/>
      <c r="C40" s="812" t="s">
        <v>314</v>
      </c>
      <c r="D40" s="812"/>
      <c r="E40" s="813"/>
      <c r="F40" s="814">
        <v>45</v>
      </c>
      <c r="G40" s="815">
        <v>30</v>
      </c>
      <c r="H40" s="815"/>
      <c r="I40" s="815"/>
      <c r="J40" s="815"/>
      <c r="K40" s="816"/>
      <c r="L40" s="816">
        <f ca="1" t="shared" si="6"/>
        <v>40547</v>
      </c>
      <c r="M40" s="817">
        <f ca="1" t="shared" si="0"/>
        <v>40610</v>
      </c>
      <c r="N40" s="170">
        <f ca="1" t="shared" si="1"/>
        <v>40471.37188634259</v>
      </c>
      <c r="O40" s="171">
        <f ca="1" t="shared" si="2"/>
        <v>40547</v>
      </c>
      <c r="P40" s="171">
        <f ca="1" t="shared" si="3"/>
        <v>40471.37188634259</v>
      </c>
      <c r="Q40" s="171">
        <f ca="1" t="shared" si="4"/>
        <v>40471.37188634259</v>
      </c>
      <c r="R40" s="171">
        <f ca="1" t="shared" si="5"/>
        <v>40471.37188634259</v>
      </c>
      <c r="S40" s="76"/>
      <c r="T40" s="88"/>
      <c r="U40" s="88"/>
      <c r="V40" s="88"/>
      <c r="W40" s="88"/>
      <c r="X40" s="89"/>
      <c r="Y40" s="811"/>
      <c r="Z40" s="811">
        <v>184</v>
      </c>
      <c r="AA40" s="160"/>
      <c r="AB40" s="160"/>
      <c r="AC40" s="160"/>
      <c r="AD40" s="160"/>
      <c r="AE40" s="811">
        <v>17</v>
      </c>
      <c r="AF40" s="160"/>
      <c r="AG40" s="160"/>
      <c r="AH40" s="160"/>
      <c r="AI40" s="160"/>
      <c r="AJ40" s="160"/>
      <c r="AK40" s="160"/>
      <c r="AL40" s="160"/>
      <c r="AM40" s="74"/>
      <c r="AN40" s="77"/>
      <c r="AO40" s="641">
        <v>0.2</v>
      </c>
      <c r="AP40" s="647" t="s">
        <v>199</v>
      </c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</row>
    <row r="41" spans="1:90" s="73" customFormat="1" ht="14.1" customHeight="1">
      <c r="A41" s="80">
        <v>32</v>
      </c>
      <c r="B41" s="82"/>
      <c r="C41" s="812" t="s">
        <v>112</v>
      </c>
      <c r="D41" s="821"/>
      <c r="E41" s="832" t="s">
        <v>107</v>
      </c>
      <c r="F41" s="814">
        <v>10</v>
      </c>
      <c r="G41" s="815">
        <v>31</v>
      </c>
      <c r="H41" s="815"/>
      <c r="I41" s="815"/>
      <c r="J41" s="815"/>
      <c r="K41" s="816"/>
      <c r="L41" s="816">
        <f ca="1" t="shared" si="6"/>
        <v>40610</v>
      </c>
      <c r="M41" s="822">
        <f ca="1" t="shared" si="0"/>
        <v>40624</v>
      </c>
      <c r="N41" s="170">
        <f ca="1" t="shared" si="1"/>
        <v>40471.37188634259</v>
      </c>
      <c r="O41" s="171">
        <f ca="1" t="shared" si="2"/>
        <v>40610</v>
      </c>
      <c r="P41" s="171">
        <f ca="1" t="shared" si="3"/>
        <v>40471.37188634259</v>
      </c>
      <c r="Q41" s="171">
        <f ca="1" t="shared" si="4"/>
        <v>40471.37188634259</v>
      </c>
      <c r="R41" s="171">
        <f ca="1" t="shared" si="5"/>
        <v>40471.37188634259</v>
      </c>
      <c r="S41" s="76"/>
      <c r="T41" s="88"/>
      <c r="U41" s="88"/>
      <c r="V41" s="88"/>
      <c r="W41" s="88"/>
      <c r="X41" s="89"/>
      <c r="Y41" s="833">
        <v>30</v>
      </c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74"/>
      <c r="AN41" s="77"/>
      <c r="AO41" s="657">
        <v>0.25</v>
      </c>
      <c r="AP41" s="646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399"/>
      <c r="BP41" s="399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</row>
    <row r="42" spans="1:90" s="73" customFormat="1" ht="14.1" customHeight="1">
      <c r="A42" s="80">
        <v>33</v>
      </c>
      <c r="B42" s="82"/>
      <c r="C42" s="812" t="s">
        <v>125</v>
      </c>
      <c r="D42" s="820"/>
      <c r="E42" s="813"/>
      <c r="F42" s="814">
        <v>10</v>
      </c>
      <c r="G42" s="815">
        <v>32</v>
      </c>
      <c r="H42" s="815"/>
      <c r="I42" s="815"/>
      <c r="J42" s="815"/>
      <c r="K42" s="816"/>
      <c r="L42" s="816">
        <f ca="1" t="shared" si="6"/>
        <v>40624</v>
      </c>
      <c r="M42" s="817">
        <f aca="true" t="shared" si="7" ref="M42:M73">IF(F42="","",+L42+(F42*7/5))</f>
        <v>40638</v>
      </c>
      <c r="N42" s="170">
        <f aca="true" t="shared" si="8" ref="N42:N73">IF(K42="",NOW(),K42)</f>
        <v>40471.37188634259</v>
      </c>
      <c r="O42" s="171">
        <f aca="true" t="shared" si="9" ref="O42:O73">IF(G42="",NOW(),VLOOKUP(G42,$A$10:$M$152,13))</f>
        <v>40624</v>
      </c>
      <c r="P42" s="171">
        <f aca="true" t="shared" si="10" ref="P42:P73">IF(H42="",NOW(),VLOOKUP(H42,$A$10:$M$152,13))</f>
        <v>40471.37188634259</v>
      </c>
      <c r="Q42" s="171">
        <f aca="true" t="shared" si="11" ref="Q42:Q73">IF(I42="",NOW(),VLOOKUP(I42,$A$10:$M$152,13))</f>
        <v>40471.37188634259</v>
      </c>
      <c r="R42" s="171">
        <f aca="true" t="shared" si="12" ref="R42:R73">IF(J42="",NOW(),VLOOKUP(J42,$A$10:$M$152,13))</f>
        <v>40471.37188634259</v>
      </c>
      <c r="S42" s="76"/>
      <c r="T42" s="88"/>
      <c r="U42" s="88"/>
      <c r="V42" s="88"/>
      <c r="W42" s="88"/>
      <c r="X42" s="89"/>
      <c r="Y42" s="160"/>
      <c r="Z42" s="160">
        <f>1*'Drawing Basis'!I67</f>
        <v>42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74"/>
      <c r="AN42" s="77"/>
      <c r="AO42" s="641">
        <v>0.5</v>
      </c>
      <c r="AP42" s="647" t="s">
        <v>289</v>
      </c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</row>
    <row r="43" spans="1:90" s="73" customFormat="1" ht="14.1" customHeight="1">
      <c r="A43" s="80">
        <v>34</v>
      </c>
      <c r="B43" s="82"/>
      <c r="C43" s="812" t="s">
        <v>126</v>
      </c>
      <c r="D43" s="820"/>
      <c r="E43" s="813"/>
      <c r="F43" s="814">
        <v>10</v>
      </c>
      <c r="G43" s="815">
        <v>33</v>
      </c>
      <c r="H43" s="815"/>
      <c r="I43" s="815"/>
      <c r="J43" s="815"/>
      <c r="K43" s="816"/>
      <c r="L43" s="816">
        <f aca="true" t="shared" si="13" ref="L43:L74">IF(F43="","",IF(K43="",MAX(N43:R43),K43))</f>
        <v>40638</v>
      </c>
      <c r="M43" s="817">
        <f ca="1" t="shared" si="7"/>
        <v>40652</v>
      </c>
      <c r="N43" s="170">
        <f ca="1" t="shared" si="8"/>
        <v>40471.37188634259</v>
      </c>
      <c r="O43" s="171">
        <f ca="1" t="shared" si="9"/>
        <v>40638</v>
      </c>
      <c r="P43" s="171">
        <f ca="1" t="shared" si="10"/>
        <v>40471.37188634259</v>
      </c>
      <c r="Q43" s="171">
        <f ca="1" t="shared" si="11"/>
        <v>40471.37188634259</v>
      </c>
      <c r="R43" s="171">
        <f ca="1" t="shared" si="12"/>
        <v>40471.37188634259</v>
      </c>
      <c r="S43" s="76"/>
      <c r="T43" s="88"/>
      <c r="U43" s="88"/>
      <c r="V43" s="88"/>
      <c r="W43" s="88"/>
      <c r="X43" s="89"/>
      <c r="Y43" s="160"/>
      <c r="Z43" s="160">
        <f>4*'Drawing Basis'!J67</f>
        <v>92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/>
      <c r="AN43" s="77"/>
      <c r="AO43" s="641">
        <v>0.5</v>
      </c>
      <c r="AP43" s="647" t="s">
        <v>289</v>
      </c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/>
      <c r="BY43" s="399"/>
      <c r="BZ43" s="399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</row>
    <row r="44" spans="1:90" s="73" customFormat="1" ht="14.1" customHeight="1">
      <c r="A44" s="80">
        <v>35</v>
      </c>
      <c r="B44" s="82"/>
      <c r="C44" s="812" t="s">
        <v>305</v>
      </c>
      <c r="D44" s="820"/>
      <c r="E44" s="813"/>
      <c r="F44" s="814">
        <v>5</v>
      </c>
      <c r="G44" s="815">
        <v>34</v>
      </c>
      <c r="H44" s="815"/>
      <c r="I44" s="815"/>
      <c r="J44" s="815"/>
      <c r="K44" s="816"/>
      <c r="L44" s="816">
        <f ca="1" t="shared" si="13"/>
        <v>40652</v>
      </c>
      <c r="M44" s="817">
        <f ca="1" t="shared" si="7"/>
        <v>40659</v>
      </c>
      <c r="N44" s="170">
        <f ca="1" t="shared" si="8"/>
        <v>40471.37188634259</v>
      </c>
      <c r="O44" s="171">
        <f ca="1" t="shared" si="9"/>
        <v>40652</v>
      </c>
      <c r="P44" s="171">
        <f ca="1" t="shared" si="10"/>
        <v>40471.37188634259</v>
      </c>
      <c r="Q44" s="171">
        <f ca="1" t="shared" si="11"/>
        <v>40471.37188634259</v>
      </c>
      <c r="R44" s="171">
        <f ca="1" t="shared" si="12"/>
        <v>40471.37188634259</v>
      </c>
      <c r="S44" s="76"/>
      <c r="T44" s="88"/>
      <c r="U44" s="88"/>
      <c r="V44" s="88"/>
      <c r="W44" s="88"/>
      <c r="X44" s="89"/>
      <c r="Y44" s="160"/>
      <c r="Z44" s="160">
        <f>2*'Drawing Basis'!J67</f>
        <v>46</v>
      </c>
      <c r="AA44" s="160"/>
      <c r="AB44" s="160"/>
      <c r="AC44" s="160"/>
      <c r="AD44" s="160"/>
      <c r="AE44" s="160">
        <f>2*'Drawing Basis'!J67</f>
        <v>46</v>
      </c>
      <c r="AF44" s="160"/>
      <c r="AG44" s="160"/>
      <c r="AH44" s="160"/>
      <c r="AI44" s="160"/>
      <c r="AJ44" s="160"/>
      <c r="AK44" s="160"/>
      <c r="AL44" s="160"/>
      <c r="AM44" s="74"/>
      <c r="AN44" s="77"/>
      <c r="AO44" s="641">
        <f>(Z44*0.5+AE44*0.1)/(Z44+AE44)</f>
        <v>0.3</v>
      </c>
      <c r="AP44" s="647" t="s">
        <v>289</v>
      </c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</row>
    <row r="45" spans="1:90" s="73" customFormat="1" ht="14.1" customHeight="1">
      <c r="A45" s="80">
        <v>36</v>
      </c>
      <c r="B45" s="84"/>
      <c r="C45" s="821" t="s">
        <v>304</v>
      </c>
      <c r="D45" s="820"/>
      <c r="E45" s="813"/>
      <c r="F45" s="814">
        <v>0</v>
      </c>
      <c r="G45" s="815">
        <v>35</v>
      </c>
      <c r="H45" s="815"/>
      <c r="I45" s="815"/>
      <c r="J45" s="815"/>
      <c r="K45" s="816"/>
      <c r="L45" s="816">
        <f ca="1" t="shared" si="13"/>
        <v>40659</v>
      </c>
      <c r="M45" s="822">
        <f ca="1" t="shared" si="7"/>
        <v>40659</v>
      </c>
      <c r="N45" s="170">
        <f ca="1" t="shared" si="8"/>
        <v>40471.37188634259</v>
      </c>
      <c r="O45" s="171">
        <f ca="1" t="shared" si="9"/>
        <v>40659</v>
      </c>
      <c r="P45" s="171">
        <f ca="1" t="shared" si="10"/>
        <v>40471.37188634259</v>
      </c>
      <c r="Q45" s="171">
        <f ca="1" t="shared" si="11"/>
        <v>40471.37188634259</v>
      </c>
      <c r="R45" s="171">
        <f ca="1" t="shared" si="12"/>
        <v>40471.37188634259</v>
      </c>
      <c r="S45" s="76"/>
      <c r="T45" s="88"/>
      <c r="U45" s="88"/>
      <c r="V45" s="88"/>
      <c r="W45" s="88"/>
      <c r="X45" s="8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74"/>
      <c r="AN45" s="77"/>
      <c r="AO45" s="657">
        <v>0.1</v>
      </c>
      <c r="AP45" s="646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/>
      <c r="BY45" s="399"/>
      <c r="BZ45" s="399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</row>
    <row r="46" spans="1:90" s="73" customFormat="1" ht="14.1" customHeight="1">
      <c r="A46" s="80">
        <v>37</v>
      </c>
      <c r="B46" s="84"/>
      <c r="C46" s="238"/>
      <c r="E46" s="358"/>
      <c r="F46" s="127"/>
      <c r="G46" s="141"/>
      <c r="H46" s="141"/>
      <c r="I46" s="141"/>
      <c r="J46" s="141"/>
      <c r="K46" s="121"/>
      <c r="L46" s="816" t="str">
        <f t="shared" si="13"/>
        <v/>
      </c>
      <c r="M46" s="817" t="str">
        <f t="shared" si="7"/>
        <v/>
      </c>
      <c r="N46" s="170">
        <f ca="1" t="shared" si="8"/>
        <v>40471.37188634259</v>
      </c>
      <c r="O46" s="171">
        <f ca="1" t="shared" si="9"/>
        <v>40471.37188634259</v>
      </c>
      <c r="P46" s="171">
        <f ca="1" t="shared" si="10"/>
        <v>40471.37188634259</v>
      </c>
      <c r="Q46" s="171">
        <f ca="1" t="shared" si="11"/>
        <v>40471.37188634259</v>
      </c>
      <c r="R46" s="171">
        <f ca="1" t="shared" si="12"/>
        <v>40471.37188634259</v>
      </c>
      <c r="S46" s="76"/>
      <c r="T46" s="88"/>
      <c r="U46" s="88"/>
      <c r="V46" s="88"/>
      <c r="W46" s="88"/>
      <c r="X46" s="8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74"/>
      <c r="AN46" s="77"/>
      <c r="AO46" s="641"/>
      <c r="AP46" s="646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</row>
    <row r="47" spans="1:90" s="73" customFormat="1" ht="14.1" customHeight="1">
      <c r="A47" s="80">
        <v>38</v>
      </c>
      <c r="B47" s="84"/>
      <c r="C47" s="238" t="s">
        <v>90</v>
      </c>
      <c r="E47" s="358"/>
      <c r="F47" s="127">
        <v>0</v>
      </c>
      <c r="G47" s="141"/>
      <c r="H47" s="141"/>
      <c r="I47" s="141"/>
      <c r="J47" s="141"/>
      <c r="K47" s="816">
        <v>40297</v>
      </c>
      <c r="L47" s="816">
        <f t="shared" si="13"/>
        <v>40297</v>
      </c>
      <c r="M47" s="822">
        <f t="shared" si="7"/>
        <v>40297</v>
      </c>
      <c r="N47" s="170">
        <f ca="1" t="shared" si="8"/>
        <v>40297</v>
      </c>
      <c r="O47" s="171">
        <f ca="1" t="shared" si="9"/>
        <v>40471.37188634259</v>
      </c>
      <c r="P47" s="171">
        <f ca="1" t="shared" si="10"/>
        <v>40471.37188634259</v>
      </c>
      <c r="Q47" s="171">
        <f ca="1" t="shared" si="11"/>
        <v>40471.37188634259</v>
      </c>
      <c r="R47" s="171">
        <f ca="1" t="shared" si="12"/>
        <v>40471.37188634259</v>
      </c>
      <c r="S47" s="76"/>
      <c r="T47" s="88"/>
      <c r="U47" s="88"/>
      <c r="V47" s="88"/>
      <c r="W47" s="88"/>
      <c r="X47" s="8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74"/>
      <c r="AN47" s="77"/>
      <c r="AO47" s="657">
        <f>'1220  Misc C&amp;S'!AO29</f>
        <v>0.12</v>
      </c>
      <c r="AP47" s="647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/>
      <c r="BY47" s="399"/>
      <c r="BZ47" s="399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</row>
    <row r="48" spans="1:90" s="73" customFormat="1" ht="14.1" customHeight="1">
      <c r="A48" s="80">
        <v>39</v>
      </c>
      <c r="B48" s="84"/>
      <c r="C48" s="235"/>
      <c r="E48" s="358"/>
      <c r="F48" s="127"/>
      <c r="G48" s="141"/>
      <c r="H48" s="141"/>
      <c r="I48" s="141"/>
      <c r="J48" s="141"/>
      <c r="K48" s="121"/>
      <c r="L48" s="178" t="str">
        <f t="shared" si="13"/>
        <v/>
      </c>
      <c r="M48" s="179" t="str">
        <f t="shared" si="7"/>
        <v/>
      </c>
      <c r="N48" s="170">
        <f ca="1" t="shared" si="8"/>
        <v>40471.37188634259</v>
      </c>
      <c r="O48" s="171">
        <f ca="1" t="shared" si="9"/>
        <v>40471.37188634259</v>
      </c>
      <c r="P48" s="171">
        <f ca="1" t="shared" si="10"/>
        <v>40471.37188634259</v>
      </c>
      <c r="Q48" s="171">
        <f ca="1" t="shared" si="11"/>
        <v>40471.37188634259</v>
      </c>
      <c r="R48" s="171">
        <f ca="1" t="shared" si="12"/>
        <v>40471.37188634259</v>
      </c>
      <c r="S48" s="76"/>
      <c r="T48" s="88"/>
      <c r="U48" s="88"/>
      <c r="V48" s="88"/>
      <c r="W48" s="88"/>
      <c r="X48" s="8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74"/>
      <c r="AN48" s="77"/>
      <c r="AO48" s="641"/>
      <c r="AP48" s="646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399"/>
      <c r="BP48" s="399"/>
      <c r="BQ48" s="399"/>
      <c r="BR48" s="399"/>
      <c r="BS48" s="399"/>
      <c r="BT48" s="399"/>
      <c r="BU48" s="399"/>
      <c r="BV48" s="399"/>
      <c r="BW48" s="399"/>
      <c r="BX48" s="399"/>
      <c r="BY48" s="399"/>
      <c r="BZ48" s="399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</row>
    <row r="49" spans="1:90" s="73" customFormat="1" ht="14.1" customHeight="1">
      <c r="A49" s="80">
        <v>40</v>
      </c>
      <c r="C49" s="361" t="s">
        <v>124</v>
      </c>
      <c r="D49" s="235"/>
      <c r="E49" s="358"/>
      <c r="F49" s="127"/>
      <c r="G49" s="141"/>
      <c r="H49" s="141"/>
      <c r="I49" s="141"/>
      <c r="J49" s="141"/>
      <c r="K49" s="121"/>
      <c r="L49" s="178" t="str">
        <f t="shared" si="13"/>
        <v/>
      </c>
      <c r="M49" s="179" t="str">
        <f t="shared" si="7"/>
        <v/>
      </c>
      <c r="N49" s="170">
        <f ca="1" t="shared" si="8"/>
        <v>40471.37188634259</v>
      </c>
      <c r="O49" s="171">
        <f ca="1" t="shared" si="9"/>
        <v>40471.37188634259</v>
      </c>
      <c r="P49" s="171">
        <f ca="1" t="shared" si="10"/>
        <v>40471.37188634259</v>
      </c>
      <c r="Q49" s="171">
        <f ca="1" t="shared" si="11"/>
        <v>40471.37188634259</v>
      </c>
      <c r="R49" s="171">
        <f ca="1" t="shared" si="12"/>
        <v>40471.37188634259</v>
      </c>
      <c r="S49" s="76"/>
      <c r="T49" s="88"/>
      <c r="U49" s="88"/>
      <c r="V49" s="88"/>
      <c r="W49" s="88"/>
      <c r="X49" s="8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74"/>
      <c r="AN49" s="77"/>
      <c r="AO49" s="641"/>
      <c r="AP49" s="646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</row>
    <row r="50" spans="1:90" s="73" customFormat="1" ht="14.1" customHeight="1">
      <c r="A50" s="80">
        <v>41</v>
      </c>
      <c r="B50" s="82"/>
      <c r="C50" s="235"/>
      <c r="E50" s="358"/>
      <c r="F50" s="127"/>
      <c r="G50" s="141"/>
      <c r="H50" s="141"/>
      <c r="I50" s="141"/>
      <c r="J50" s="141"/>
      <c r="K50" s="121"/>
      <c r="L50" s="178" t="str">
        <f t="shared" si="13"/>
        <v/>
      </c>
      <c r="M50" s="179" t="str">
        <f t="shared" si="7"/>
        <v/>
      </c>
      <c r="N50" s="170">
        <f ca="1" t="shared" si="8"/>
        <v>40471.37188634259</v>
      </c>
      <c r="O50" s="171">
        <f ca="1" t="shared" si="9"/>
        <v>40471.37188634259</v>
      </c>
      <c r="P50" s="171">
        <f ca="1" t="shared" si="10"/>
        <v>40471.37188634259</v>
      </c>
      <c r="Q50" s="171">
        <f ca="1" t="shared" si="11"/>
        <v>40471.37188634259</v>
      </c>
      <c r="R50" s="171">
        <f ca="1" t="shared" si="12"/>
        <v>40471.37188634259</v>
      </c>
      <c r="S50" s="76"/>
      <c r="T50" s="88"/>
      <c r="U50" s="88"/>
      <c r="V50" s="88"/>
      <c r="W50" s="88"/>
      <c r="X50" s="8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74"/>
      <c r="AN50" s="77"/>
      <c r="AO50" s="641"/>
      <c r="AP50" s="646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</row>
    <row r="51" spans="1:90" s="73" customFormat="1" ht="14.1" customHeight="1">
      <c r="A51" s="80">
        <v>42</v>
      </c>
      <c r="B51" s="84"/>
      <c r="C51" s="235" t="s">
        <v>92</v>
      </c>
      <c r="D51" s="235"/>
      <c r="E51" s="358"/>
      <c r="F51" s="299">
        <v>10</v>
      </c>
      <c r="G51" s="300"/>
      <c r="H51" s="300"/>
      <c r="I51" s="300"/>
      <c r="J51" s="300"/>
      <c r="K51" s="301">
        <v>40664</v>
      </c>
      <c r="L51" s="178">
        <f t="shared" si="13"/>
        <v>40664</v>
      </c>
      <c r="M51" s="179">
        <f t="shared" si="7"/>
        <v>40678</v>
      </c>
      <c r="N51" s="170">
        <f ca="1" t="shared" si="8"/>
        <v>40664</v>
      </c>
      <c r="O51" s="171">
        <f ca="1" t="shared" si="9"/>
        <v>40471.37188634259</v>
      </c>
      <c r="P51" s="171">
        <f ca="1" t="shared" si="10"/>
        <v>40471.37188634259</v>
      </c>
      <c r="Q51" s="171">
        <f ca="1" t="shared" si="11"/>
        <v>40471.37188634259</v>
      </c>
      <c r="R51" s="171">
        <f ca="1" t="shared" si="12"/>
        <v>40471.37188634259</v>
      </c>
      <c r="S51" s="76"/>
      <c r="T51" s="88"/>
      <c r="U51" s="88"/>
      <c r="V51" s="88"/>
      <c r="W51" s="88"/>
      <c r="X51" s="89"/>
      <c r="Y51" s="160"/>
      <c r="Z51" s="160"/>
      <c r="AA51" s="160"/>
      <c r="AB51" s="160"/>
      <c r="AC51" s="160"/>
      <c r="AD51" s="160"/>
      <c r="AE51" s="160">
        <v>32</v>
      </c>
      <c r="AF51" s="160"/>
      <c r="AG51" s="160"/>
      <c r="AH51" s="160"/>
      <c r="AI51" s="160"/>
      <c r="AJ51" s="160"/>
      <c r="AK51" s="160"/>
      <c r="AL51" s="160"/>
      <c r="AM51" s="74"/>
      <c r="AN51" s="77"/>
      <c r="AO51" s="641">
        <v>0.5</v>
      </c>
      <c r="AP51" s="647" t="s">
        <v>290</v>
      </c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</row>
    <row r="52" spans="1:90" s="73" customFormat="1" ht="14.1" customHeight="1">
      <c r="A52" s="80">
        <v>43</v>
      </c>
      <c r="C52" s="238" t="s">
        <v>93</v>
      </c>
      <c r="D52" s="238"/>
      <c r="E52" s="358"/>
      <c r="F52" s="299">
        <v>0</v>
      </c>
      <c r="G52" s="300">
        <v>42</v>
      </c>
      <c r="H52" s="300"/>
      <c r="I52" s="300"/>
      <c r="J52" s="300"/>
      <c r="K52" s="301"/>
      <c r="L52" s="178">
        <f ca="1" t="shared" si="13"/>
        <v>40678</v>
      </c>
      <c r="M52" s="363">
        <f ca="1" t="shared" si="7"/>
        <v>40678</v>
      </c>
      <c r="N52" s="170">
        <f ca="1" t="shared" si="8"/>
        <v>40471.37188634259</v>
      </c>
      <c r="O52" s="171">
        <f ca="1" t="shared" si="9"/>
        <v>40678</v>
      </c>
      <c r="P52" s="171">
        <f ca="1" t="shared" si="10"/>
        <v>40471.37188634259</v>
      </c>
      <c r="Q52" s="171">
        <f ca="1" t="shared" si="11"/>
        <v>40471.37188634259</v>
      </c>
      <c r="R52" s="171">
        <f ca="1" t="shared" si="12"/>
        <v>40471.37188634259</v>
      </c>
      <c r="S52" s="76"/>
      <c r="T52" s="88"/>
      <c r="U52" s="88"/>
      <c r="V52" s="88"/>
      <c r="W52" s="88"/>
      <c r="X52" s="8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74"/>
      <c r="AN52" s="77"/>
      <c r="AO52" s="657">
        <v>0.1</v>
      </c>
      <c r="AP52" s="646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</row>
    <row r="53" spans="1:90" s="73" customFormat="1" ht="14.1" customHeight="1">
      <c r="A53" s="80">
        <v>44</v>
      </c>
      <c r="C53" s="235"/>
      <c r="D53" s="235" t="s">
        <v>113</v>
      </c>
      <c r="E53" s="358" t="s">
        <v>52</v>
      </c>
      <c r="F53" s="299">
        <v>22</v>
      </c>
      <c r="G53" s="300">
        <v>43</v>
      </c>
      <c r="H53" s="300"/>
      <c r="I53" s="300"/>
      <c r="J53" s="300"/>
      <c r="K53" s="301"/>
      <c r="L53" s="178">
        <f ca="1" t="shared" si="13"/>
        <v>40678</v>
      </c>
      <c r="M53" s="179">
        <f ca="1" t="shared" si="7"/>
        <v>40708.8</v>
      </c>
      <c r="N53" s="170">
        <f ca="1" t="shared" si="8"/>
        <v>40471.37188634259</v>
      </c>
      <c r="O53" s="171">
        <f ca="1" t="shared" si="9"/>
        <v>40678</v>
      </c>
      <c r="P53" s="171">
        <f ca="1" t="shared" si="10"/>
        <v>40471.37188634259</v>
      </c>
      <c r="Q53" s="171">
        <f ca="1" t="shared" si="11"/>
        <v>40471.37188634259</v>
      </c>
      <c r="R53" s="171">
        <f ca="1" t="shared" si="12"/>
        <v>40471.37188634259</v>
      </c>
      <c r="S53" s="76"/>
      <c r="T53" s="88"/>
      <c r="U53" s="88"/>
      <c r="V53" s="88"/>
      <c r="W53" s="88"/>
      <c r="X53" s="8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74"/>
      <c r="AN53" s="77"/>
      <c r="AO53" s="641">
        <v>0.1</v>
      </c>
      <c r="AP53" s="646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</row>
    <row r="54" spans="1:90" s="73" customFormat="1" ht="14.1" customHeight="1">
      <c r="A54" s="80">
        <v>45</v>
      </c>
      <c r="C54" s="235"/>
      <c r="D54" s="238" t="s">
        <v>114</v>
      </c>
      <c r="E54" s="358"/>
      <c r="F54" s="299">
        <v>0</v>
      </c>
      <c r="G54" s="300">
        <v>44</v>
      </c>
      <c r="H54" s="300"/>
      <c r="I54" s="300"/>
      <c r="J54" s="300"/>
      <c r="K54" s="301"/>
      <c r="L54" s="178">
        <f ca="1" t="shared" si="13"/>
        <v>40708.8</v>
      </c>
      <c r="M54" s="363">
        <f ca="1" t="shared" si="7"/>
        <v>40708.8</v>
      </c>
      <c r="N54" s="170">
        <f ca="1" t="shared" si="8"/>
        <v>40471.37188634259</v>
      </c>
      <c r="O54" s="171">
        <f ca="1" t="shared" si="9"/>
        <v>40708.8</v>
      </c>
      <c r="P54" s="171">
        <f ca="1" t="shared" si="10"/>
        <v>40471.37188634259</v>
      </c>
      <c r="Q54" s="171">
        <f ca="1" t="shared" si="11"/>
        <v>40471.37188634259</v>
      </c>
      <c r="R54" s="171">
        <f ca="1" t="shared" si="12"/>
        <v>40471.37188634259</v>
      </c>
      <c r="S54" s="76"/>
      <c r="T54" s="88"/>
      <c r="U54" s="88"/>
      <c r="V54" s="88"/>
      <c r="W54" s="88"/>
      <c r="X54" s="8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74"/>
      <c r="AN54" s="77"/>
      <c r="AO54" s="657">
        <v>0.1</v>
      </c>
      <c r="AP54" s="646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</row>
    <row r="55" spans="1:90" s="73" customFormat="1" ht="14.1" customHeight="1">
      <c r="A55" s="80">
        <v>46</v>
      </c>
      <c r="B55" s="78"/>
      <c r="C55" s="235"/>
      <c r="D55" s="235" t="s">
        <v>115</v>
      </c>
      <c r="E55" s="358" t="s">
        <v>52</v>
      </c>
      <c r="F55" s="299">
        <v>43</v>
      </c>
      <c r="G55" s="300">
        <v>45</v>
      </c>
      <c r="H55" s="300"/>
      <c r="I55" s="300"/>
      <c r="J55" s="300"/>
      <c r="K55" s="301"/>
      <c r="L55" s="178">
        <f ca="1" t="shared" si="13"/>
        <v>40708.8</v>
      </c>
      <c r="M55" s="179">
        <f ca="1" t="shared" si="7"/>
        <v>40769</v>
      </c>
      <c r="N55" s="170">
        <f ca="1" t="shared" si="8"/>
        <v>40471.37188634259</v>
      </c>
      <c r="O55" s="171">
        <f ca="1" t="shared" si="9"/>
        <v>40708.8</v>
      </c>
      <c r="P55" s="171">
        <f ca="1" t="shared" si="10"/>
        <v>40471.37188634259</v>
      </c>
      <c r="Q55" s="171">
        <f ca="1" t="shared" si="11"/>
        <v>40471.37188634259</v>
      </c>
      <c r="R55" s="171">
        <f ca="1" t="shared" si="12"/>
        <v>40471.37188634259</v>
      </c>
      <c r="S55" s="78"/>
      <c r="T55" s="88"/>
      <c r="U55" s="88"/>
      <c r="V55" s="88"/>
      <c r="W55" s="88"/>
      <c r="X55" s="89"/>
      <c r="Y55" s="160"/>
      <c r="Z55" s="160"/>
      <c r="AA55" s="160"/>
      <c r="AB55" s="160"/>
      <c r="AC55" s="160"/>
      <c r="AD55" s="160"/>
      <c r="AE55" s="160">
        <v>8</v>
      </c>
      <c r="AF55" s="160"/>
      <c r="AG55" s="160"/>
      <c r="AH55" s="160"/>
      <c r="AI55" s="160"/>
      <c r="AJ55" s="160"/>
      <c r="AK55" s="160"/>
      <c r="AL55" s="160"/>
      <c r="AM55" s="74"/>
      <c r="AN55" s="79"/>
      <c r="AO55" s="641">
        <v>0.25</v>
      </c>
      <c r="AP55" s="647" t="s">
        <v>280</v>
      </c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</row>
    <row r="56" spans="1:90" s="73" customFormat="1" ht="14.1" customHeight="1">
      <c r="A56" s="80">
        <v>47</v>
      </c>
      <c r="B56" s="78"/>
      <c r="C56" s="235"/>
      <c r="D56" s="235" t="s">
        <v>116</v>
      </c>
      <c r="E56" s="358"/>
      <c r="F56" s="299">
        <v>43</v>
      </c>
      <c r="G56" s="300">
        <v>45</v>
      </c>
      <c r="H56" s="300"/>
      <c r="I56" s="300"/>
      <c r="J56" s="300"/>
      <c r="K56" s="301"/>
      <c r="L56" s="178">
        <f ca="1" t="shared" si="13"/>
        <v>40708.8</v>
      </c>
      <c r="M56" s="179">
        <f ca="1" t="shared" si="7"/>
        <v>40769</v>
      </c>
      <c r="N56" s="170">
        <f ca="1" t="shared" si="8"/>
        <v>40471.37188634259</v>
      </c>
      <c r="O56" s="171">
        <f ca="1" t="shared" si="9"/>
        <v>40708.8</v>
      </c>
      <c r="P56" s="171">
        <f ca="1" t="shared" si="10"/>
        <v>40471.37188634259</v>
      </c>
      <c r="Q56" s="171">
        <f ca="1" t="shared" si="11"/>
        <v>40471.37188634259</v>
      </c>
      <c r="R56" s="171">
        <f ca="1" t="shared" si="12"/>
        <v>40471.37188634259</v>
      </c>
      <c r="S56" s="78"/>
      <c r="T56" s="88"/>
      <c r="U56" s="88"/>
      <c r="V56" s="88"/>
      <c r="W56" s="88"/>
      <c r="X56" s="89"/>
      <c r="Y56" s="160"/>
      <c r="Z56" s="160"/>
      <c r="AA56" s="160"/>
      <c r="AB56" s="160"/>
      <c r="AC56" s="160"/>
      <c r="AD56" s="160"/>
      <c r="AE56" s="160">
        <v>16</v>
      </c>
      <c r="AF56" s="160"/>
      <c r="AG56" s="160"/>
      <c r="AH56" s="160"/>
      <c r="AI56" s="160"/>
      <c r="AJ56" s="160"/>
      <c r="AK56" s="160"/>
      <c r="AL56" s="160"/>
      <c r="AM56" s="74"/>
      <c r="AN56" s="79"/>
      <c r="AO56" s="641">
        <v>0.25</v>
      </c>
      <c r="AP56" s="647" t="s">
        <v>280</v>
      </c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399"/>
      <c r="BP56" s="399"/>
      <c r="BQ56" s="399"/>
      <c r="BR56" s="399"/>
      <c r="BS56" s="399"/>
      <c r="BT56" s="399"/>
      <c r="BU56" s="399"/>
      <c r="BV56" s="399"/>
      <c r="BW56" s="399"/>
      <c r="BX56" s="399"/>
      <c r="BY56" s="399"/>
      <c r="BZ56" s="399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</row>
    <row r="57" spans="1:90" s="73" customFormat="1" ht="14.1" customHeight="1">
      <c r="A57" s="80">
        <v>48</v>
      </c>
      <c r="B57" s="78"/>
      <c r="C57" s="235"/>
      <c r="D57" s="238" t="s">
        <v>121</v>
      </c>
      <c r="E57" s="358"/>
      <c r="F57" s="299">
        <v>0</v>
      </c>
      <c r="G57" s="300">
        <v>46</v>
      </c>
      <c r="H57" s="300">
        <v>47</v>
      </c>
      <c r="I57" s="300"/>
      <c r="J57" s="300"/>
      <c r="K57" s="301"/>
      <c r="L57" s="178">
        <f ca="1" t="shared" si="13"/>
        <v>40769</v>
      </c>
      <c r="M57" s="363">
        <f ca="1" t="shared" si="7"/>
        <v>40769</v>
      </c>
      <c r="N57" s="170">
        <f ca="1" t="shared" si="8"/>
        <v>40471.37188634259</v>
      </c>
      <c r="O57" s="171">
        <f ca="1" t="shared" si="9"/>
        <v>40769</v>
      </c>
      <c r="P57" s="171">
        <f ca="1" t="shared" si="10"/>
        <v>40769</v>
      </c>
      <c r="Q57" s="171">
        <f ca="1" t="shared" si="11"/>
        <v>40471.37188634259</v>
      </c>
      <c r="R57" s="171">
        <f ca="1" t="shared" si="12"/>
        <v>40471.37188634259</v>
      </c>
      <c r="S57" s="78"/>
      <c r="T57" s="88"/>
      <c r="U57" s="88"/>
      <c r="V57" s="88"/>
      <c r="W57" s="88"/>
      <c r="X57" s="8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/>
      <c r="AN57" s="79"/>
      <c r="AO57" s="657">
        <v>0.1</v>
      </c>
      <c r="AP57" s="637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</row>
    <row r="58" spans="1:90" s="73" customFormat="1" ht="14.1" customHeight="1">
      <c r="A58" s="80">
        <v>49</v>
      </c>
      <c r="B58" s="78"/>
      <c r="C58" s="235"/>
      <c r="D58" s="235" t="s">
        <v>117</v>
      </c>
      <c r="E58" s="358"/>
      <c r="F58" s="299">
        <v>101</v>
      </c>
      <c r="G58" s="300">
        <v>48</v>
      </c>
      <c r="H58" s="300"/>
      <c r="I58" s="300"/>
      <c r="J58" s="300"/>
      <c r="K58" s="301"/>
      <c r="L58" s="178">
        <f ca="1" t="shared" si="13"/>
        <v>40769</v>
      </c>
      <c r="M58" s="179">
        <f ca="1" t="shared" si="7"/>
        <v>40910.4</v>
      </c>
      <c r="N58" s="170">
        <f ca="1" t="shared" si="8"/>
        <v>40471.37188634259</v>
      </c>
      <c r="O58" s="171">
        <f ca="1" t="shared" si="9"/>
        <v>40769</v>
      </c>
      <c r="P58" s="171">
        <f ca="1" t="shared" si="10"/>
        <v>40471.37188634259</v>
      </c>
      <c r="Q58" s="171">
        <f ca="1" t="shared" si="11"/>
        <v>40471.37188634259</v>
      </c>
      <c r="R58" s="171">
        <f ca="1" t="shared" si="12"/>
        <v>40471.37188634259</v>
      </c>
      <c r="S58" s="78"/>
      <c r="T58" s="88"/>
      <c r="U58" s="88"/>
      <c r="V58" s="88"/>
      <c r="W58" s="88"/>
      <c r="X58" s="89"/>
      <c r="Y58" s="160"/>
      <c r="Z58" s="160"/>
      <c r="AA58" s="160"/>
      <c r="AB58" s="160"/>
      <c r="AC58" s="160"/>
      <c r="AD58" s="160"/>
      <c r="AE58" s="160">
        <v>40</v>
      </c>
      <c r="AF58" s="160"/>
      <c r="AG58" s="160"/>
      <c r="AH58" s="160"/>
      <c r="AI58" s="160"/>
      <c r="AJ58" s="160"/>
      <c r="AK58" s="160"/>
      <c r="AL58" s="160"/>
      <c r="AM58" s="74"/>
      <c r="AN58" s="79"/>
      <c r="AO58" s="641">
        <v>0.25</v>
      </c>
      <c r="AP58" s="647" t="s">
        <v>280</v>
      </c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</row>
    <row r="59" spans="1:90" s="73" customFormat="1" ht="14.1" customHeight="1">
      <c r="A59" s="80">
        <v>50</v>
      </c>
      <c r="B59" s="78"/>
      <c r="C59" s="235"/>
      <c r="D59" s="238" t="s">
        <v>118</v>
      </c>
      <c r="E59" s="358"/>
      <c r="F59" s="299">
        <v>1</v>
      </c>
      <c r="G59" s="300">
        <v>49</v>
      </c>
      <c r="H59" s="300"/>
      <c r="I59" s="300"/>
      <c r="J59" s="300"/>
      <c r="K59" s="301"/>
      <c r="L59" s="178">
        <f ca="1" t="shared" si="13"/>
        <v>40910.4</v>
      </c>
      <c r="M59" s="363">
        <f ca="1" t="shared" si="7"/>
        <v>40911.8</v>
      </c>
      <c r="N59" s="170">
        <f ca="1" t="shared" si="8"/>
        <v>40471.37188634259</v>
      </c>
      <c r="O59" s="171">
        <f ca="1" t="shared" si="9"/>
        <v>40910.4</v>
      </c>
      <c r="P59" s="171">
        <f ca="1" t="shared" si="10"/>
        <v>40471.37188634259</v>
      </c>
      <c r="Q59" s="171">
        <f ca="1" t="shared" si="11"/>
        <v>40471.37188634259</v>
      </c>
      <c r="R59" s="171">
        <f ca="1" t="shared" si="12"/>
        <v>40471.37188634259</v>
      </c>
      <c r="S59" s="78"/>
      <c r="T59" s="88"/>
      <c r="U59" s="88"/>
      <c r="V59" s="88"/>
      <c r="W59" s="88"/>
      <c r="X59" s="8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74"/>
      <c r="AN59" s="79"/>
      <c r="AO59" s="657">
        <v>0.1</v>
      </c>
      <c r="AP59" s="647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</row>
    <row r="60" spans="1:90" s="73" customFormat="1" ht="14.1" customHeight="1">
      <c r="A60" s="80">
        <v>51</v>
      </c>
      <c r="B60" s="78"/>
      <c r="C60" s="236" t="s">
        <v>99</v>
      </c>
      <c r="D60" s="235"/>
      <c r="E60" s="358"/>
      <c r="F60" s="299">
        <v>10</v>
      </c>
      <c r="G60" s="300">
        <v>50</v>
      </c>
      <c r="H60" s="300"/>
      <c r="I60" s="300"/>
      <c r="J60" s="300"/>
      <c r="K60" s="301"/>
      <c r="L60" s="178">
        <f ca="1" t="shared" si="13"/>
        <v>40911.8</v>
      </c>
      <c r="M60" s="179">
        <f ca="1" t="shared" si="7"/>
        <v>40925.8</v>
      </c>
      <c r="N60" s="170">
        <f ca="1" t="shared" si="8"/>
        <v>40471.37188634259</v>
      </c>
      <c r="O60" s="171">
        <f ca="1" t="shared" si="9"/>
        <v>40911.8</v>
      </c>
      <c r="P60" s="171">
        <f ca="1" t="shared" si="10"/>
        <v>40471.37188634259</v>
      </c>
      <c r="Q60" s="171">
        <f ca="1" t="shared" si="11"/>
        <v>40471.37188634259</v>
      </c>
      <c r="R60" s="171">
        <f ca="1" t="shared" si="12"/>
        <v>40471.37188634259</v>
      </c>
      <c r="S60" s="78"/>
      <c r="T60" s="88"/>
      <c r="U60" s="88"/>
      <c r="V60" s="88"/>
      <c r="W60" s="88"/>
      <c r="X60" s="89"/>
      <c r="Y60" s="160"/>
      <c r="Z60" s="160"/>
      <c r="AA60" s="160"/>
      <c r="AB60" s="160"/>
      <c r="AC60" s="160"/>
      <c r="AD60" s="160"/>
      <c r="AE60" s="160">
        <v>4</v>
      </c>
      <c r="AF60" s="160">
        <v>12</v>
      </c>
      <c r="AG60" s="160"/>
      <c r="AH60" s="160"/>
      <c r="AI60" s="160"/>
      <c r="AJ60" s="160"/>
      <c r="AK60" s="160"/>
      <c r="AL60" s="160"/>
      <c r="AM60" s="74"/>
      <c r="AN60" s="81"/>
      <c r="AO60" s="641">
        <f>(AF60*0.5+AE60*0.1)/(AF60+AE60)</f>
        <v>0.4</v>
      </c>
      <c r="AP60" s="647" t="s">
        <v>280</v>
      </c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399"/>
      <c r="BP60" s="399"/>
      <c r="BQ60" s="399"/>
      <c r="BR60" s="399"/>
      <c r="BS60" s="399"/>
      <c r="BT60" s="399"/>
      <c r="BU60" s="399"/>
      <c r="BV60" s="399"/>
      <c r="BW60" s="399"/>
      <c r="BX60" s="399"/>
      <c r="BY60" s="399"/>
      <c r="BZ60" s="399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</row>
    <row r="61" spans="1:90" s="73" customFormat="1" ht="14.1" customHeight="1">
      <c r="A61" s="80">
        <v>52</v>
      </c>
      <c r="B61" s="78"/>
      <c r="C61" s="235" t="s">
        <v>119</v>
      </c>
      <c r="E61" s="358"/>
      <c r="F61" s="299">
        <v>5</v>
      </c>
      <c r="G61" s="300">
        <v>51</v>
      </c>
      <c r="H61" s="300"/>
      <c r="I61" s="300"/>
      <c r="J61" s="300"/>
      <c r="K61" s="301"/>
      <c r="L61" s="178">
        <f ca="1" t="shared" si="13"/>
        <v>40925.8</v>
      </c>
      <c r="M61" s="179">
        <f ca="1" t="shared" si="7"/>
        <v>40932.8</v>
      </c>
      <c r="N61" s="170">
        <f ca="1" t="shared" si="8"/>
        <v>40471.37188634259</v>
      </c>
      <c r="O61" s="171">
        <f ca="1" t="shared" si="9"/>
        <v>40925.8</v>
      </c>
      <c r="P61" s="171">
        <f ca="1" t="shared" si="10"/>
        <v>40471.37188634259</v>
      </c>
      <c r="Q61" s="171">
        <f ca="1" t="shared" si="11"/>
        <v>40471.37188634259</v>
      </c>
      <c r="R61" s="171">
        <f ca="1" t="shared" si="12"/>
        <v>40471.37188634259</v>
      </c>
      <c r="S61" s="78"/>
      <c r="T61" s="88"/>
      <c r="U61" s="88"/>
      <c r="V61" s="88"/>
      <c r="W61" s="88"/>
      <c r="X61" s="89"/>
      <c r="Y61" s="160"/>
      <c r="Z61" s="160"/>
      <c r="AA61" s="160"/>
      <c r="AB61" s="160"/>
      <c r="AC61" s="160"/>
      <c r="AD61" s="160"/>
      <c r="AE61" s="160">
        <v>2</v>
      </c>
      <c r="AF61" s="160"/>
      <c r="AG61" s="160"/>
      <c r="AH61" s="160"/>
      <c r="AI61" s="160"/>
      <c r="AJ61" s="160"/>
      <c r="AK61" s="160"/>
      <c r="AL61" s="160"/>
      <c r="AM61" s="74"/>
      <c r="AN61" s="77"/>
      <c r="AO61" s="641">
        <v>0.2</v>
      </c>
      <c r="AP61" s="647" t="s">
        <v>280</v>
      </c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</row>
    <row r="62" spans="1:90" s="73" customFormat="1" ht="14.1" customHeight="1">
      <c r="A62" s="80">
        <v>53</v>
      </c>
      <c r="B62" s="78"/>
      <c r="C62" s="235" t="s">
        <v>122</v>
      </c>
      <c r="D62" s="235"/>
      <c r="E62" s="358"/>
      <c r="F62" s="299">
        <v>10</v>
      </c>
      <c r="G62" s="300">
        <v>52</v>
      </c>
      <c r="H62" s="300"/>
      <c r="I62" s="300"/>
      <c r="J62" s="300"/>
      <c r="K62" s="301"/>
      <c r="L62" s="178">
        <f ca="1" t="shared" si="13"/>
        <v>40932.8</v>
      </c>
      <c r="M62" s="179">
        <f ca="1" t="shared" si="7"/>
        <v>40946.8</v>
      </c>
      <c r="N62" s="170">
        <f ca="1" t="shared" si="8"/>
        <v>40471.37188634259</v>
      </c>
      <c r="O62" s="171">
        <f ca="1" t="shared" si="9"/>
        <v>40932.8</v>
      </c>
      <c r="P62" s="171">
        <f ca="1" t="shared" si="10"/>
        <v>40471.37188634259</v>
      </c>
      <c r="Q62" s="171">
        <f ca="1" t="shared" si="11"/>
        <v>40471.37188634259</v>
      </c>
      <c r="R62" s="171">
        <f ca="1" t="shared" si="12"/>
        <v>40471.37188634259</v>
      </c>
      <c r="S62" s="78"/>
      <c r="T62" s="88"/>
      <c r="U62" s="88"/>
      <c r="V62" s="88"/>
      <c r="W62" s="88"/>
      <c r="X62" s="89"/>
      <c r="Y62" s="160"/>
      <c r="Z62" s="160"/>
      <c r="AA62" s="160"/>
      <c r="AB62" s="160"/>
      <c r="AC62" s="160"/>
      <c r="AD62" s="160"/>
      <c r="AE62" s="160">
        <v>24</v>
      </c>
      <c r="AF62" s="160"/>
      <c r="AG62" s="160"/>
      <c r="AH62" s="160"/>
      <c r="AI62" s="160"/>
      <c r="AJ62" s="160"/>
      <c r="AK62" s="160"/>
      <c r="AL62" s="160"/>
      <c r="AM62" s="74"/>
      <c r="AN62" s="77"/>
      <c r="AO62" s="641">
        <v>0.33</v>
      </c>
      <c r="AP62" s="647" t="s">
        <v>280</v>
      </c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399"/>
      <c r="BP62" s="399"/>
      <c r="BQ62" s="399"/>
      <c r="BR62" s="399"/>
      <c r="BS62" s="399"/>
      <c r="BT62" s="399"/>
      <c r="BU62" s="399"/>
      <c r="BV62" s="399"/>
      <c r="BW62" s="399"/>
      <c r="BX62" s="399"/>
      <c r="BY62" s="399"/>
      <c r="BZ62" s="399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</row>
    <row r="63" spans="1:90" s="73" customFormat="1" ht="14.1" customHeight="1">
      <c r="A63" s="80">
        <v>54</v>
      </c>
      <c r="B63" s="78"/>
      <c r="C63" s="235" t="s">
        <v>120</v>
      </c>
      <c r="D63" s="236"/>
      <c r="E63" s="358"/>
      <c r="F63" s="299">
        <v>15</v>
      </c>
      <c r="G63" s="300">
        <v>53</v>
      </c>
      <c r="H63" s="300"/>
      <c r="I63" s="300"/>
      <c r="J63" s="300"/>
      <c r="K63" s="301"/>
      <c r="L63" s="178">
        <f ca="1" t="shared" si="13"/>
        <v>40946.8</v>
      </c>
      <c r="M63" s="179">
        <f ca="1" t="shared" si="7"/>
        <v>40967.8</v>
      </c>
      <c r="N63" s="170">
        <f ca="1" t="shared" si="8"/>
        <v>40471.37188634259</v>
      </c>
      <c r="O63" s="171">
        <f ca="1" t="shared" si="9"/>
        <v>40946.8</v>
      </c>
      <c r="P63" s="171">
        <f ca="1" t="shared" si="10"/>
        <v>40471.37188634259</v>
      </c>
      <c r="Q63" s="171">
        <f ca="1" t="shared" si="11"/>
        <v>40471.37188634259</v>
      </c>
      <c r="R63" s="171">
        <f ca="1" t="shared" si="12"/>
        <v>40471.37188634259</v>
      </c>
      <c r="S63" s="78"/>
      <c r="T63" s="88"/>
      <c r="U63" s="88"/>
      <c r="V63" s="88"/>
      <c r="W63" s="88"/>
      <c r="X63" s="89"/>
      <c r="Y63" s="160"/>
      <c r="Z63" s="160"/>
      <c r="AA63" s="160"/>
      <c r="AB63" s="160"/>
      <c r="AC63" s="160"/>
      <c r="AD63" s="160"/>
      <c r="AE63" s="160">
        <v>4</v>
      </c>
      <c r="AF63" s="160">
        <v>80</v>
      </c>
      <c r="AG63" s="160"/>
      <c r="AH63" s="160"/>
      <c r="AI63" s="160"/>
      <c r="AJ63" s="160"/>
      <c r="AK63" s="160"/>
      <c r="AL63" s="160"/>
      <c r="AM63" s="74"/>
      <c r="AN63" s="77"/>
      <c r="AO63" s="641">
        <f>(AF63*0.5+AE63*0.1)/(AF63+AE63)</f>
        <v>0.4809523809523809</v>
      </c>
      <c r="AP63" s="647" t="s">
        <v>280</v>
      </c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399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</row>
    <row r="64" spans="1:90" s="73" customFormat="1" ht="14.1" customHeight="1">
      <c r="A64" s="168">
        <v>55</v>
      </c>
      <c r="B64" s="78"/>
      <c r="C64" s="235"/>
      <c r="D64" s="238" t="s">
        <v>138</v>
      </c>
      <c r="E64" s="358"/>
      <c r="F64" s="299">
        <v>0</v>
      </c>
      <c r="G64" s="300">
        <v>54</v>
      </c>
      <c r="H64" s="300"/>
      <c r="I64" s="300"/>
      <c r="J64" s="300"/>
      <c r="K64" s="301"/>
      <c r="L64" s="178">
        <f ca="1" t="shared" si="13"/>
        <v>40967.8</v>
      </c>
      <c r="M64" s="363">
        <f ca="1" t="shared" si="7"/>
        <v>40967.8</v>
      </c>
      <c r="N64" s="170">
        <f ca="1" t="shared" si="8"/>
        <v>40471.37188634259</v>
      </c>
      <c r="O64" s="171">
        <f ca="1" t="shared" si="9"/>
        <v>40967.8</v>
      </c>
      <c r="P64" s="171">
        <f ca="1" t="shared" si="10"/>
        <v>40471.37188634259</v>
      </c>
      <c r="Q64" s="171">
        <f ca="1" t="shared" si="11"/>
        <v>40471.37188634259</v>
      </c>
      <c r="R64" s="171">
        <f ca="1" t="shared" si="12"/>
        <v>40471.37188634259</v>
      </c>
      <c r="S64" s="78"/>
      <c r="T64" s="88"/>
      <c r="U64" s="88"/>
      <c r="V64" s="88"/>
      <c r="W64" s="88"/>
      <c r="X64" s="8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74"/>
      <c r="AN64" s="77"/>
      <c r="AO64" s="657">
        <v>0.25</v>
      </c>
      <c r="AP64" s="647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399"/>
      <c r="BP64" s="399"/>
      <c r="BQ64" s="399"/>
      <c r="BR64" s="399"/>
      <c r="BS64" s="399"/>
      <c r="BT64" s="399"/>
      <c r="BU64" s="399"/>
      <c r="BV64" s="399"/>
      <c r="BW64" s="399"/>
      <c r="BX64" s="399"/>
      <c r="BY64" s="399"/>
      <c r="BZ64" s="399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</row>
    <row r="65" spans="1:90" s="73" customFormat="1" ht="14.1" customHeight="1">
      <c r="A65" s="168">
        <v>56</v>
      </c>
      <c r="B65" s="78"/>
      <c r="C65" s="235" t="s">
        <v>102</v>
      </c>
      <c r="D65" s="235"/>
      <c r="E65" s="358"/>
      <c r="F65" s="299">
        <v>5</v>
      </c>
      <c r="G65" s="300">
        <v>55</v>
      </c>
      <c r="H65" s="300"/>
      <c r="I65" s="300"/>
      <c r="J65" s="300"/>
      <c r="K65" s="301"/>
      <c r="L65" s="178">
        <f ca="1" t="shared" si="13"/>
        <v>40967.8</v>
      </c>
      <c r="M65" s="179">
        <f ca="1" t="shared" si="7"/>
        <v>40974.8</v>
      </c>
      <c r="N65" s="170">
        <f ca="1" t="shared" si="8"/>
        <v>40471.37188634259</v>
      </c>
      <c r="O65" s="171">
        <f ca="1" t="shared" si="9"/>
        <v>40967.8</v>
      </c>
      <c r="P65" s="171">
        <f ca="1" t="shared" si="10"/>
        <v>40471.37188634259</v>
      </c>
      <c r="Q65" s="171">
        <f ca="1" t="shared" si="11"/>
        <v>40471.37188634259</v>
      </c>
      <c r="R65" s="171">
        <f ca="1" t="shared" si="12"/>
        <v>40471.37188634259</v>
      </c>
      <c r="S65" s="78"/>
      <c r="T65" s="88"/>
      <c r="U65" s="88"/>
      <c r="V65" s="88"/>
      <c r="W65" s="88"/>
      <c r="X65" s="89"/>
      <c r="Y65" s="160"/>
      <c r="Z65" s="160"/>
      <c r="AA65" s="160"/>
      <c r="AB65" s="160"/>
      <c r="AC65" s="160"/>
      <c r="AD65" s="160"/>
      <c r="AE65" s="160"/>
      <c r="AF65" s="160">
        <v>24</v>
      </c>
      <c r="AG65" s="160"/>
      <c r="AH65" s="160"/>
      <c r="AI65" s="160"/>
      <c r="AJ65" s="160"/>
      <c r="AK65" s="160"/>
      <c r="AL65" s="160"/>
      <c r="AM65" s="74"/>
      <c r="AN65" s="77"/>
      <c r="AO65" s="641">
        <v>0.5</v>
      </c>
      <c r="AP65" s="647" t="s">
        <v>280</v>
      </c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399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</row>
    <row r="66" spans="1:90" s="73" customFormat="1" ht="14.1" customHeight="1" hidden="1">
      <c r="A66" s="168">
        <v>57</v>
      </c>
      <c r="B66" s="78"/>
      <c r="C66" s="235"/>
      <c r="E66" s="358"/>
      <c r="F66" s="127"/>
      <c r="G66" s="141"/>
      <c r="H66" s="141"/>
      <c r="I66" s="141"/>
      <c r="J66" s="141"/>
      <c r="K66" s="121"/>
      <c r="L66" s="178" t="str">
        <f t="shared" si="13"/>
        <v/>
      </c>
      <c r="M66" s="179" t="str">
        <f t="shared" si="7"/>
        <v/>
      </c>
      <c r="N66" s="170">
        <f ca="1" t="shared" si="8"/>
        <v>40471.37188634259</v>
      </c>
      <c r="O66" s="171">
        <f ca="1" t="shared" si="9"/>
        <v>40471.37188634259</v>
      </c>
      <c r="P66" s="171">
        <f ca="1" t="shared" si="10"/>
        <v>40471.37188634259</v>
      </c>
      <c r="Q66" s="171">
        <f ca="1" t="shared" si="11"/>
        <v>40471.37188634259</v>
      </c>
      <c r="R66" s="171">
        <f ca="1" t="shared" si="12"/>
        <v>40471.37188634259</v>
      </c>
      <c r="S66" s="78"/>
      <c r="T66" s="88"/>
      <c r="U66" s="88"/>
      <c r="V66" s="88"/>
      <c r="W66" s="88"/>
      <c r="X66" s="8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4"/>
      <c r="AN66" s="77"/>
      <c r="AO66" s="641"/>
      <c r="AP66" s="637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399"/>
      <c r="BP66" s="399"/>
      <c r="BQ66" s="399"/>
      <c r="BR66" s="399"/>
      <c r="BS66" s="399"/>
      <c r="BT66" s="399"/>
      <c r="BU66" s="399"/>
      <c r="BV66" s="399"/>
      <c r="BW66" s="399"/>
      <c r="BX66" s="399"/>
      <c r="BY66" s="399"/>
      <c r="BZ66" s="399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</row>
    <row r="67" spans="1:90" s="73" customFormat="1" ht="14.1" customHeight="1" hidden="1">
      <c r="A67" s="168">
        <v>58</v>
      </c>
      <c r="B67" s="78"/>
      <c r="C67" s="235"/>
      <c r="D67" s="235"/>
      <c r="E67" s="358"/>
      <c r="F67" s="127"/>
      <c r="G67" s="141"/>
      <c r="H67" s="141"/>
      <c r="I67" s="141"/>
      <c r="J67" s="141"/>
      <c r="K67" s="121"/>
      <c r="L67" s="178" t="str">
        <f t="shared" si="13"/>
        <v/>
      </c>
      <c r="M67" s="179" t="str">
        <f t="shared" si="7"/>
        <v/>
      </c>
      <c r="N67" s="170">
        <f ca="1" t="shared" si="8"/>
        <v>40471.37188634259</v>
      </c>
      <c r="O67" s="171">
        <f ca="1" t="shared" si="9"/>
        <v>40471.37188634259</v>
      </c>
      <c r="P67" s="171">
        <f ca="1" t="shared" si="10"/>
        <v>40471.37188634259</v>
      </c>
      <c r="Q67" s="171">
        <f ca="1" t="shared" si="11"/>
        <v>40471.37188634259</v>
      </c>
      <c r="R67" s="171">
        <f ca="1" t="shared" si="12"/>
        <v>40471.37188634259</v>
      </c>
      <c r="S67" s="78"/>
      <c r="T67" s="88"/>
      <c r="U67" s="88"/>
      <c r="V67" s="88"/>
      <c r="W67" s="88"/>
      <c r="X67" s="8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74"/>
      <c r="AN67" s="77"/>
      <c r="AO67" s="641"/>
      <c r="AP67" s="637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399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</row>
    <row r="68" spans="1:90" s="73" customFormat="1" ht="14.1" customHeight="1" hidden="1">
      <c r="A68" s="168">
        <v>59</v>
      </c>
      <c r="B68" s="78"/>
      <c r="C68" s="235"/>
      <c r="D68" s="236"/>
      <c r="E68" s="358"/>
      <c r="F68" s="127"/>
      <c r="G68" s="141"/>
      <c r="H68" s="141"/>
      <c r="I68" s="141"/>
      <c r="J68" s="141"/>
      <c r="K68" s="121"/>
      <c r="L68" s="178" t="str">
        <f t="shared" si="13"/>
        <v/>
      </c>
      <c r="M68" s="179" t="str">
        <f t="shared" si="7"/>
        <v/>
      </c>
      <c r="N68" s="170">
        <f ca="1" t="shared" si="8"/>
        <v>40471.37188634259</v>
      </c>
      <c r="O68" s="171">
        <f ca="1" t="shared" si="9"/>
        <v>40471.37188634259</v>
      </c>
      <c r="P68" s="171">
        <f ca="1" t="shared" si="10"/>
        <v>40471.37188634259</v>
      </c>
      <c r="Q68" s="171">
        <f ca="1" t="shared" si="11"/>
        <v>40471.37188634259</v>
      </c>
      <c r="R68" s="171">
        <f ca="1" t="shared" si="12"/>
        <v>40471.37188634259</v>
      </c>
      <c r="S68" s="78"/>
      <c r="T68" s="88"/>
      <c r="U68" s="88"/>
      <c r="V68" s="88"/>
      <c r="W68" s="88"/>
      <c r="X68" s="8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74"/>
      <c r="AN68" s="77"/>
      <c r="AO68" s="641"/>
      <c r="AP68" s="637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</row>
    <row r="69" spans="1:90" s="73" customFormat="1" ht="14.1" customHeight="1" hidden="1">
      <c r="A69" s="168">
        <v>60</v>
      </c>
      <c r="B69" s="78"/>
      <c r="C69" s="235"/>
      <c r="D69" s="235"/>
      <c r="E69" s="358"/>
      <c r="F69" s="127"/>
      <c r="G69" s="141"/>
      <c r="H69" s="141"/>
      <c r="I69" s="141"/>
      <c r="J69" s="141"/>
      <c r="K69" s="121"/>
      <c r="L69" s="178" t="str">
        <f t="shared" si="13"/>
        <v/>
      </c>
      <c r="M69" s="179" t="str">
        <f t="shared" si="7"/>
        <v/>
      </c>
      <c r="N69" s="170">
        <f ca="1" t="shared" si="8"/>
        <v>40471.37188634259</v>
      </c>
      <c r="O69" s="171">
        <f ca="1" t="shared" si="9"/>
        <v>40471.37188634259</v>
      </c>
      <c r="P69" s="171">
        <f ca="1" t="shared" si="10"/>
        <v>40471.37188634259</v>
      </c>
      <c r="Q69" s="171">
        <f ca="1" t="shared" si="11"/>
        <v>40471.37188634259</v>
      </c>
      <c r="R69" s="171">
        <f ca="1" t="shared" si="12"/>
        <v>40471.37188634259</v>
      </c>
      <c r="S69" s="78"/>
      <c r="T69" s="88"/>
      <c r="U69" s="88"/>
      <c r="V69" s="88"/>
      <c r="W69" s="88"/>
      <c r="X69" s="8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74"/>
      <c r="AN69" s="77"/>
      <c r="AO69" s="641"/>
      <c r="AP69" s="637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399"/>
      <c r="BP69" s="399"/>
      <c r="BQ69" s="399"/>
      <c r="BR69" s="399"/>
      <c r="BS69" s="399"/>
      <c r="BT69" s="399"/>
      <c r="BU69" s="399"/>
      <c r="BV69" s="399"/>
      <c r="BW69" s="399"/>
      <c r="BX69" s="399"/>
      <c r="BY69" s="399"/>
      <c r="BZ69" s="399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</row>
    <row r="70" spans="1:90" s="73" customFormat="1" ht="14.1" customHeight="1" hidden="1">
      <c r="A70" s="168">
        <v>61</v>
      </c>
      <c r="B70" s="78"/>
      <c r="C70" s="235"/>
      <c r="D70" s="238"/>
      <c r="E70" s="358"/>
      <c r="F70" s="127"/>
      <c r="G70" s="141"/>
      <c r="H70" s="141"/>
      <c r="I70" s="141"/>
      <c r="J70" s="141"/>
      <c r="K70" s="121"/>
      <c r="L70" s="178" t="str">
        <f t="shared" si="13"/>
        <v/>
      </c>
      <c r="M70" s="179" t="str">
        <f t="shared" si="7"/>
        <v/>
      </c>
      <c r="N70" s="170">
        <f ca="1" t="shared" si="8"/>
        <v>40471.37188634259</v>
      </c>
      <c r="O70" s="171">
        <f ca="1" t="shared" si="9"/>
        <v>40471.37188634259</v>
      </c>
      <c r="P70" s="171">
        <f ca="1" t="shared" si="10"/>
        <v>40471.37188634259</v>
      </c>
      <c r="Q70" s="171">
        <f ca="1" t="shared" si="11"/>
        <v>40471.37188634259</v>
      </c>
      <c r="R70" s="171">
        <f ca="1" t="shared" si="12"/>
        <v>40471.37188634259</v>
      </c>
      <c r="S70" s="78"/>
      <c r="T70" s="88"/>
      <c r="U70" s="88"/>
      <c r="V70" s="88"/>
      <c r="W70" s="88"/>
      <c r="X70" s="8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74"/>
      <c r="AN70" s="77"/>
      <c r="AO70" s="641"/>
      <c r="AP70" s="637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</row>
    <row r="71" spans="1:90" s="73" customFormat="1" ht="14.1" customHeight="1" hidden="1">
      <c r="A71" s="168">
        <v>62</v>
      </c>
      <c r="B71" s="78"/>
      <c r="C71" s="236"/>
      <c r="D71" s="235"/>
      <c r="E71" s="358"/>
      <c r="F71" s="127"/>
      <c r="G71" s="141"/>
      <c r="H71" s="141"/>
      <c r="I71" s="141"/>
      <c r="J71" s="141"/>
      <c r="K71" s="121"/>
      <c r="L71" s="178" t="str">
        <f t="shared" si="13"/>
        <v/>
      </c>
      <c r="M71" s="179" t="str">
        <f t="shared" si="7"/>
        <v/>
      </c>
      <c r="N71" s="170">
        <f ca="1" t="shared" si="8"/>
        <v>40471.37188634259</v>
      </c>
      <c r="O71" s="171">
        <f ca="1" t="shared" si="9"/>
        <v>40471.37188634259</v>
      </c>
      <c r="P71" s="171">
        <f ca="1" t="shared" si="10"/>
        <v>40471.37188634259</v>
      </c>
      <c r="Q71" s="171">
        <f ca="1" t="shared" si="11"/>
        <v>40471.37188634259</v>
      </c>
      <c r="R71" s="171">
        <f ca="1" t="shared" si="12"/>
        <v>40471.37188634259</v>
      </c>
      <c r="S71" s="78"/>
      <c r="T71" s="88"/>
      <c r="U71" s="88"/>
      <c r="V71" s="88"/>
      <c r="W71" s="88"/>
      <c r="X71" s="8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74"/>
      <c r="AN71" s="77"/>
      <c r="AO71" s="641"/>
      <c r="AP71" s="637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</row>
    <row r="72" spans="1:90" s="73" customFormat="1" ht="14.1" customHeight="1" hidden="1">
      <c r="A72" s="168">
        <v>63</v>
      </c>
      <c r="B72" s="78"/>
      <c r="C72" s="235"/>
      <c r="E72" s="358"/>
      <c r="F72" s="127"/>
      <c r="G72" s="141"/>
      <c r="H72" s="141"/>
      <c r="I72" s="141"/>
      <c r="J72" s="141"/>
      <c r="K72" s="121"/>
      <c r="L72" s="178" t="str">
        <f t="shared" si="13"/>
        <v/>
      </c>
      <c r="M72" s="179" t="str">
        <f t="shared" si="7"/>
        <v/>
      </c>
      <c r="N72" s="170">
        <f ca="1" t="shared" si="8"/>
        <v>40471.37188634259</v>
      </c>
      <c r="O72" s="171">
        <f ca="1" t="shared" si="9"/>
        <v>40471.37188634259</v>
      </c>
      <c r="P72" s="171">
        <f ca="1" t="shared" si="10"/>
        <v>40471.37188634259</v>
      </c>
      <c r="Q72" s="171">
        <f ca="1" t="shared" si="11"/>
        <v>40471.37188634259</v>
      </c>
      <c r="R72" s="171">
        <f ca="1" t="shared" si="12"/>
        <v>40471.37188634259</v>
      </c>
      <c r="S72" s="78"/>
      <c r="T72" s="88"/>
      <c r="U72" s="88"/>
      <c r="V72" s="88"/>
      <c r="W72" s="88"/>
      <c r="X72" s="8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74"/>
      <c r="AN72" s="77"/>
      <c r="AO72" s="641"/>
      <c r="AP72" s="637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</row>
    <row r="73" spans="1:90" s="73" customFormat="1" ht="14.1" customHeight="1" hidden="1">
      <c r="A73" s="168">
        <v>64</v>
      </c>
      <c r="B73" s="78"/>
      <c r="C73" s="235"/>
      <c r="D73" s="235"/>
      <c r="E73" s="358"/>
      <c r="F73" s="127"/>
      <c r="G73" s="141"/>
      <c r="H73" s="141"/>
      <c r="I73" s="141"/>
      <c r="J73" s="141"/>
      <c r="K73" s="121"/>
      <c r="L73" s="178" t="str">
        <f t="shared" si="13"/>
        <v/>
      </c>
      <c r="M73" s="179" t="str">
        <f t="shared" si="7"/>
        <v/>
      </c>
      <c r="N73" s="170">
        <f ca="1" t="shared" si="8"/>
        <v>40471.37188634259</v>
      </c>
      <c r="O73" s="171">
        <f ca="1" t="shared" si="9"/>
        <v>40471.37188634259</v>
      </c>
      <c r="P73" s="171">
        <f ca="1" t="shared" si="10"/>
        <v>40471.37188634259</v>
      </c>
      <c r="Q73" s="171">
        <f ca="1" t="shared" si="11"/>
        <v>40471.37188634259</v>
      </c>
      <c r="R73" s="171">
        <f ca="1" t="shared" si="12"/>
        <v>40471.37188634259</v>
      </c>
      <c r="S73" s="78"/>
      <c r="T73" s="88"/>
      <c r="U73" s="88"/>
      <c r="V73" s="88"/>
      <c r="W73" s="88"/>
      <c r="X73" s="8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74"/>
      <c r="AN73" s="77"/>
      <c r="AO73" s="641"/>
      <c r="AP73" s="637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</row>
    <row r="74" spans="1:90" s="73" customFormat="1" ht="14.1" customHeight="1" hidden="1">
      <c r="A74" s="168">
        <v>65</v>
      </c>
      <c r="B74" s="78"/>
      <c r="C74" s="235"/>
      <c r="D74" s="236"/>
      <c r="E74" s="358"/>
      <c r="F74" s="127"/>
      <c r="G74" s="141"/>
      <c r="H74" s="141"/>
      <c r="I74" s="141"/>
      <c r="J74" s="141"/>
      <c r="K74" s="121"/>
      <c r="L74" s="178" t="str">
        <f t="shared" si="13"/>
        <v/>
      </c>
      <c r="M74" s="179" t="str">
        <f aca="true" t="shared" si="14" ref="M74:M105">IF(F74="","",+L74+(F74*7/5))</f>
        <v/>
      </c>
      <c r="N74" s="170">
        <f aca="true" t="shared" si="15" ref="N74:N105">IF(K74="",NOW(),K74)</f>
        <v>40471.37188634259</v>
      </c>
      <c r="O74" s="171">
        <f aca="true" t="shared" si="16" ref="O74:O105">IF(G74="",NOW(),VLOOKUP(G74,$A$10:$M$152,13))</f>
        <v>40471.37188634259</v>
      </c>
      <c r="P74" s="171">
        <f aca="true" t="shared" si="17" ref="P74:P105">IF(H74="",NOW(),VLOOKUP(H74,$A$10:$M$152,13))</f>
        <v>40471.37188634259</v>
      </c>
      <c r="Q74" s="171">
        <f aca="true" t="shared" si="18" ref="Q74:Q105">IF(I74="",NOW(),VLOOKUP(I74,$A$10:$M$152,13))</f>
        <v>40471.37188634259</v>
      </c>
      <c r="R74" s="171">
        <f aca="true" t="shared" si="19" ref="R74:R105">IF(J74="",NOW(),VLOOKUP(J74,$A$10:$M$152,13))</f>
        <v>40471.37188634259</v>
      </c>
      <c r="S74" s="78"/>
      <c r="T74" s="88"/>
      <c r="U74" s="88"/>
      <c r="V74" s="88"/>
      <c r="W74" s="88"/>
      <c r="X74" s="8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74"/>
      <c r="AN74" s="77"/>
      <c r="AO74" s="641"/>
      <c r="AP74" s="637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</row>
    <row r="75" spans="1:90" s="73" customFormat="1" ht="14.1" customHeight="1" hidden="1">
      <c r="A75" s="168">
        <v>66</v>
      </c>
      <c r="B75" s="78"/>
      <c r="C75" s="235"/>
      <c r="D75" s="235"/>
      <c r="E75" s="358"/>
      <c r="F75" s="127"/>
      <c r="G75" s="141"/>
      <c r="H75" s="141"/>
      <c r="I75" s="141"/>
      <c r="J75" s="141"/>
      <c r="K75" s="121"/>
      <c r="L75" s="178" t="str">
        <f aca="true" t="shared" si="20" ref="L75:L106">IF(F75="","",IF(K75="",MAX(N75:R75),K75))</f>
        <v/>
      </c>
      <c r="M75" s="179" t="str">
        <f t="shared" si="14"/>
        <v/>
      </c>
      <c r="N75" s="170">
        <f ca="1" t="shared" si="15"/>
        <v>40471.37188634259</v>
      </c>
      <c r="O75" s="171">
        <f ca="1" t="shared" si="16"/>
        <v>40471.37188634259</v>
      </c>
      <c r="P75" s="171">
        <f ca="1" t="shared" si="17"/>
        <v>40471.37188634259</v>
      </c>
      <c r="Q75" s="171">
        <f ca="1" t="shared" si="18"/>
        <v>40471.37188634259</v>
      </c>
      <c r="R75" s="171">
        <f ca="1" t="shared" si="19"/>
        <v>40471.37188634259</v>
      </c>
      <c r="S75" s="78"/>
      <c r="T75" s="88"/>
      <c r="U75" s="88"/>
      <c r="V75" s="88"/>
      <c r="W75" s="88"/>
      <c r="X75" s="8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74"/>
      <c r="AN75" s="77"/>
      <c r="AO75" s="641"/>
      <c r="AP75" s="637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</row>
    <row r="76" spans="1:90" s="73" customFormat="1" ht="14.1" customHeight="1" hidden="1">
      <c r="A76" s="168">
        <v>67</v>
      </c>
      <c r="B76" s="78"/>
      <c r="C76" s="235"/>
      <c r="D76" s="78"/>
      <c r="E76" s="78"/>
      <c r="F76" s="127"/>
      <c r="G76" s="141"/>
      <c r="H76" s="141"/>
      <c r="I76" s="141"/>
      <c r="J76" s="141"/>
      <c r="K76" s="121"/>
      <c r="L76" s="178" t="str">
        <f t="shared" si="20"/>
        <v/>
      </c>
      <c r="M76" s="179" t="str">
        <f t="shared" si="14"/>
        <v/>
      </c>
      <c r="N76" s="170">
        <f ca="1" t="shared" si="15"/>
        <v>40471.37188634259</v>
      </c>
      <c r="O76" s="171">
        <f ca="1" t="shared" si="16"/>
        <v>40471.37188634259</v>
      </c>
      <c r="P76" s="171">
        <f ca="1" t="shared" si="17"/>
        <v>40471.37188634259</v>
      </c>
      <c r="Q76" s="171">
        <f ca="1" t="shared" si="18"/>
        <v>40471.37188634259</v>
      </c>
      <c r="R76" s="171">
        <f ca="1" t="shared" si="19"/>
        <v>40471.37188634259</v>
      </c>
      <c r="S76" s="78"/>
      <c r="T76" s="88"/>
      <c r="U76" s="88"/>
      <c r="V76" s="88"/>
      <c r="W76" s="88"/>
      <c r="X76" s="8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74"/>
      <c r="AN76" s="77"/>
      <c r="AO76" s="641"/>
      <c r="AP76" s="637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</row>
    <row r="77" spans="1:90" s="73" customFormat="1" ht="14.1" customHeight="1" hidden="1">
      <c r="A77" s="168">
        <v>68</v>
      </c>
      <c r="B77" s="78"/>
      <c r="C77" s="235"/>
      <c r="D77" s="78"/>
      <c r="E77" s="78"/>
      <c r="F77" s="127"/>
      <c r="G77" s="141"/>
      <c r="H77" s="141"/>
      <c r="I77" s="141"/>
      <c r="J77" s="141"/>
      <c r="K77" s="121"/>
      <c r="L77" s="178" t="str">
        <f t="shared" si="20"/>
        <v/>
      </c>
      <c r="M77" s="179" t="str">
        <f t="shared" si="14"/>
        <v/>
      </c>
      <c r="N77" s="170">
        <f ca="1" t="shared" si="15"/>
        <v>40471.37188634259</v>
      </c>
      <c r="O77" s="171">
        <f ca="1" t="shared" si="16"/>
        <v>40471.37188634259</v>
      </c>
      <c r="P77" s="171">
        <f ca="1" t="shared" si="17"/>
        <v>40471.37188634259</v>
      </c>
      <c r="Q77" s="171">
        <f ca="1" t="shared" si="18"/>
        <v>40471.37188634259</v>
      </c>
      <c r="R77" s="171">
        <f ca="1" t="shared" si="19"/>
        <v>40471.37188634259</v>
      </c>
      <c r="S77" s="78"/>
      <c r="T77" s="88"/>
      <c r="U77" s="88"/>
      <c r="V77" s="88"/>
      <c r="W77" s="88"/>
      <c r="X77" s="8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74"/>
      <c r="AN77" s="77"/>
      <c r="AO77" s="641"/>
      <c r="AP77" s="637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</row>
    <row r="78" spans="1:90" s="73" customFormat="1" ht="14.1" customHeight="1" hidden="1">
      <c r="A78" s="168">
        <v>69</v>
      </c>
      <c r="B78" s="78"/>
      <c r="C78" s="236"/>
      <c r="D78" s="78"/>
      <c r="E78" s="78"/>
      <c r="F78" s="127"/>
      <c r="G78" s="141"/>
      <c r="H78" s="141"/>
      <c r="I78" s="141"/>
      <c r="J78" s="141"/>
      <c r="K78" s="121"/>
      <c r="L78" s="178" t="str">
        <f t="shared" si="20"/>
        <v/>
      </c>
      <c r="M78" s="179" t="str">
        <f t="shared" si="14"/>
        <v/>
      </c>
      <c r="N78" s="170">
        <f ca="1" t="shared" si="15"/>
        <v>40471.37188634259</v>
      </c>
      <c r="O78" s="171">
        <f ca="1" t="shared" si="16"/>
        <v>40471.37188634259</v>
      </c>
      <c r="P78" s="171">
        <f ca="1" t="shared" si="17"/>
        <v>40471.37188634259</v>
      </c>
      <c r="Q78" s="171">
        <f ca="1" t="shared" si="18"/>
        <v>40471.37188634259</v>
      </c>
      <c r="R78" s="171">
        <f ca="1" t="shared" si="19"/>
        <v>40471.37188634259</v>
      </c>
      <c r="S78" s="78"/>
      <c r="T78" s="88"/>
      <c r="U78" s="88"/>
      <c r="V78" s="88"/>
      <c r="W78" s="88"/>
      <c r="X78" s="8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74"/>
      <c r="AN78" s="77"/>
      <c r="AO78" s="641"/>
      <c r="AP78" s="637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</row>
    <row r="79" spans="1:90" s="73" customFormat="1" ht="14.1" customHeight="1" hidden="1">
      <c r="A79" s="168">
        <v>70</v>
      </c>
      <c r="B79" s="78"/>
      <c r="C79" s="78"/>
      <c r="D79" s="78"/>
      <c r="E79" s="78"/>
      <c r="F79" s="127"/>
      <c r="G79" s="141"/>
      <c r="H79" s="141"/>
      <c r="I79" s="141"/>
      <c r="J79" s="141"/>
      <c r="K79" s="121"/>
      <c r="L79" s="178" t="str">
        <f t="shared" si="20"/>
        <v/>
      </c>
      <c r="M79" s="179" t="str">
        <f t="shared" si="14"/>
        <v/>
      </c>
      <c r="N79" s="170">
        <f ca="1" t="shared" si="15"/>
        <v>40471.37188634259</v>
      </c>
      <c r="O79" s="171">
        <f ca="1" t="shared" si="16"/>
        <v>40471.37188634259</v>
      </c>
      <c r="P79" s="171">
        <f ca="1" t="shared" si="17"/>
        <v>40471.37188634259</v>
      </c>
      <c r="Q79" s="171">
        <f ca="1" t="shared" si="18"/>
        <v>40471.37188634259</v>
      </c>
      <c r="R79" s="171">
        <f ca="1" t="shared" si="19"/>
        <v>40471.37188634259</v>
      </c>
      <c r="S79" s="78"/>
      <c r="T79" s="88"/>
      <c r="U79" s="88"/>
      <c r="V79" s="88"/>
      <c r="W79" s="88"/>
      <c r="X79" s="8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74"/>
      <c r="AN79" s="77"/>
      <c r="AO79" s="641"/>
      <c r="AP79" s="637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</row>
    <row r="80" spans="1:90" s="73" customFormat="1" ht="14.1" customHeight="1" hidden="1">
      <c r="A80" s="168">
        <v>71</v>
      </c>
      <c r="B80" s="78"/>
      <c r="C80" s="78"/>
      <c r="D80" s="78"/>
      <c r="E80" s="78"/>
      <c r="F80" s="127"/>
      <c r="G80" s="141"/>
      <c r="H80" s="141"/>
      <c r="I80" s="141"/>
      <c r="J80" s="141"/>
      <c r="K80" s="121"/>
      <c r="L80" s="178" t="str">
        <f t="shared" si="20"/>
        <v/>
      </c>
      <c r="M80" s="179" t="str">
        <f t="shared" si="14"/>
        <v/>
      </c>
      <c r="N80" s="170">
        <f ca="1" t="shared" si="15"/>
        <v>40471.37188634259</v>
      </c>
      <c r="O80" s="171">
        <f ca="1" t="shared" si="16"/>
        <v>40471.37188634259</v>
      </c>
      <c r="P80" s="171">
        <f ca="1" t="shared" si="17"/>
        <v>40471.37188634259</v>
      </c>
      <c r="Q80" s="171">
        <f ca="1" t="shared" si="18"/>
        <v>40471.37188634259</v>
      </c>
      <c r="R80" s="171">
        <f ca="1" t="shared" si="19"/>
        <v>40471.37188634259</v>
      </c>
      <c r="S80" s="78"/>
      <c r="T80" s="88"/>
      <c r="U80" s="88"/>
      <c r="V80" s="88"/>
      <c r="W80" s="88"/>
      <c r="X80" s="8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74"/>
      <c r="AN80" s="77"/>
      <c r="AO80" s="641"/>
      <c r="AP80" s="637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</row>
    <row r="81" spans="1:90" s="73" customFormat="1" ht="14.1" customHeight="1" hidden="1">
      <c r="A81" s="168">
        <v>72</v>
      </c>
      <c r="B81" s="78"/>
      <c r="C81" s="78"/>
      <c r="D81" s="78"/>
      <c r="E81" s="78"/>
      <c r="F81" s="127"/>
      <c r="G81" s="141"/>
      <c r="H81" s="141"/>
      <c r="I81" s="141"/>
      <c r="J81" s="141"/>
      <c r="K81" s="121"/>
      <c r="L81" s="178" t="str">
        <f t="shared" si="20"/>
        <v/>
      </c>
      <c r="M81" s="179" t="str">
        <f t="shared" si="14"/>
        <v/>
      </c>
      <c r="N81" s="170">
        <f ca="1" t="shared" si="15"/>
        <v>40471.37188634259</v>
      </c>
      <c r="O81" s="171">
        <f ca="1" t="shared" si="16"/>
        <v>40471.37188634259</v>
      </c>
      <c r="P81" s="171">
        <f ca="1" t="shared" si="17"/>
        <v>40471.37188634259</v>
      </c>
      <c r="Q81" s="171">
        <f ca="1" t="shared" si="18"/>
        <v>40471.37188634259</v>
      </c>
      <c r="R81" s="171">
        <f ca="1" t="shared" si="19"/>
        <v>40471.37188634259</v>
      </c>
      <c r="S81" s="78"/>
      <c r="T81" s="88"/>
      <c r="U81" s="88"/>
      <c r="V81" s="88"/>
      <c r="W81" s="88"/>
      <c r="X81" s="8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74"/>
      <c r="AN81" s="77"/>
      <c r="AO81" s="641"/>
      <c r="AP81" s="637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</row>
    <row r="82" spans="1:90" s="73" customFormat="1" ht="14.1" customHeight="1" hidden="1">
      <c r="A82" s="168">
        <v>73</v>
      </c>
      <c r="B82" s="78"/>
      <c r="C82" s="78"/>
      <c r="D82" s="78"/>
      <c r="E82" s="78"/>
      <c r="F82" s="127"/>
      <c r="G82" s="141"/>
      <c r="H82" s="141"/>
      <c r="I82" s="141"/>
      <c r="J82" s="141"/>
      <c r="K82" s="121"/>
      <c r="L82" s="178" t="str">
        <f t="shared" si="20"/>
        <v/>
      </c>
      <c r="M82" s="179" t="str">
        <f t="shared" si="14"/>
        <v/>
      </c>
      <c r="N82" s="170">
        <f ca="1" t="shared" si="15"/>
        <v>40471.37188634259</v>
      </c>
      <c r="O82" s="171">
        <f ca="1" t="shared" si="16"/>
        <v>40471.37188634259</v>
      </c>
      <c r="P82" s="171">
        <f ca="1" t="shared" si="17"/>
        <v>40471.37188634259</v>
      </c>
      <c r="Q82" s="171">
        <f ca="1" t="shared" si="18"/>
        <v>40471.37188634259</v>
      </c>
      <c r="R82" s="171">
        <f ca="1" t="shared" si="19"/>
        <v>40471.37188634259</v>
      </c>
      <c r="S82" s="78"/>
      <c r="T82" s="88"/>
      <c r="U82" s="88"/>
      <c r="V82" s="88"/>
      <c r="W82" s="88"/>
      <c r="X82" s="8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74"/>
      <c r="AN82" s="77"/>
      <c r="AO82" s="641"/>
      <c r="AP82" s="637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399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</row>
    <row r="83" spans="1:90" s="73" customFormat="1" ht="14.1" customHeight="1" hidden="1">
      <c r="A83" s="168">
        <v>74</v>
      </c>
      <c r="B83" s="78"/>
      <c r="C83" s="78"/>
      <c r="D83" s="78"/>
      <c r="E83" s="78"/>
      <c r="F83" s="127"/>
      <c r="G83" s="141"/>
      <c r="H83" s="141"/>
      <c r="I83" s="141"/>
      <c r="J83" s="141"/>
      <c r="K83" s="121"/>
      <c r="L83" s="178" t="str">
        <f t="shared" si="20"/>
        <v/>
      </c>
      <c r="M83" s="179" t="str">
        <f t="shared" si="14"/>
        <v/>
      </c>
      <c r="N83" s="170">
        <f ca="1" t="shared" si="15"/>
        <v>40471.37188634259</v>
      </c>
      <c r="O83" s="171">
        <f ca="1" t="shared" si="16"/>
        <v>40471.37188634259</v>
      </c>
      <c r="P83" s="171">
        <f ca="1" t="shared" si="17"/>
        <v>40471.37188634259</v>
      </c>
      <c r="Q83" s="171">
        <f ca="1" t="shared" si="18"/>
        <v>40471.37188634259</v>
      </c>
      <c r="R83" s="171">
        <f ca="1" t="shared" si="19"/>
        <v>40471.37188634259</v>
      </c>
      <c r="S83" s="78"/>
      <c r="T83" s="88"/>
      <c r="U83" s="88"/>
      <c r="V83" s="88"/>
      <c r="W83" s="88"/>
      <c r="X83" s="8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74"/>
      <c r="AN83" s="77"/>
      <c r="AO83" s="641"/>
      <c r="AP83" s="637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  <c r="BY83" s="399"/>
      <c r="BZ83" s="399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</row>
    <row r="84" spans="1:90" s="73" customFormat="1" ht="14.1" customHeight="1" hidden="1">
      <c r="A84" s="168">
        <v>75</v>
      </c>
      <c r="B84" s="78"/>
      <c r="C84" s="78"/>
      <c r="D84" s="78"/>
      <c r="E84" s="78"/>
      <c r="F84" s="127"/>
      <c r="G84" s="141"/>
      <c r="H84" s="141"/>
      <c r="I84" s="141"/>
      <c r="J84" s="141"/>
      <c r="K84" s="121"/>
      <c r="L84" s="178" t="str">
        <f t="shared" si="20"/>
        <v/>
      </c>
      <c r="M84" s="179" t="str">
        <f t="shared" si="14"/>
        <v/>
      </c>
      <c r="N84" s="170">
        <f ca="1" t="shared" si="15"/>
        <v>40471.37188634259</v>
      </c>
      <c r="O84" s="171">
        <f ca="1" t="shared" si="16"/>
        <v>40471.37188634259</v>
      </c>
      <c r="P84" s="171">
        <f ca="1" t="shared" si="17"/>
        <v>40471.37188634259</v>
      </c>
      <c r="Q84" s="171">
        <f ca="1" t="shared" si="18"/>
        <v>40471.37188634259</v>
      </c>
      <c r="R84" s="171">
        <f ca="1" t="shared" si="19"/>
        <v>40471.37188634259</v>
      </c>
      <c r="S84" s="78"/>
      <c r="T84" s="88"/>
      <c r="U84" s="88"/>
      <c r="V84" s="88"/>
      <c r="W84" s="88"/>
      <c r="X84" s="8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74"/>
      <c r="AN84" s="77"/>
      <c r="AO84" s="641"/>
      <c r="AP84" s="637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399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</row>
    <row r="85" spans="1:90" s="73" customFormat="1" ht="14.1" customHeight="1" hidden="1">
      <c r="A85" s="168">
        <v>76</v>
      </c>
      <c r="B85" s="78"/>
      <c r="C85" s="78"/>
      <c r="D85" s="78"/>
      <c r="E85" s="78"/>
      <c r="F85" s="127"/>
      <c r="G85" s="141"/>
      <c r="H85" s="141"/>
      <c r="I85" s="141"/>
      <c r="J85" s="141"/>
      <c r="K85" s="121"/>
      <c r="L85" s="178" t="str">
        <f t="shared" si="20"/>
        <v/>
      </c>
      <c r="M85" s="179" t="str">
        <f t="shared" si="14"/>
        <v/>
      </c>
      <c r="N85" s="170">
        <f ca="1" t="shared" si="15"/>
        <v>40471.37188634259</v>
      </c>
      <c r="O85" s="171">
        <f ca="1" t="shared" si="16"/>
        <v>40471.37188634259</v>
      </c>
      <c r="P85" s="171">
        <f ca="1" t="shared" si="17"/>
        <v>40471.37188634259</v>
      </c>
      <c r="Q85" s="171">
        <f ca="1" t="shared" si="18"/>
        <v>40471.37188634259</v>
      </c>
      <c r="R85" s="171">
        <f ca="1" t="shared" si="19"/>
        <v>40471.37188634259</v>
      </c>
      <c r="S85" s="78"/>
      <c r="T85" s="88"/>
      <c r="U85" s="88"/>
      <c r="V85" s="88"/>
      <c r="W85" s="88"/>
      <c r="X85" s="8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74"/>
      <c r="AN85" s="77"/>
      <c r="AO85" s="641"/>
      <c r="AP85" s="637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</row>
    <row r="86" spans="1:90" s="73" customFormat="1" ht="14.1" customHeight="1" hidden="1">
      <c r="A86" s="168">
        <v>77</v>
      </c>
      <c r="B86" s="78"/>
      <c r="C86" s="78"/>
      <c r="D86" s="78"/>
      <c r="E86" s="78"/>
      <c r="F86" s="127"/>
      <c r="G86" s="141"/>
      <c r="H86" s="141"/>
      <c r="I86" s="141"/>
      <c r="J86" s="141"/>
      <c r="K86" s="121"/>
      <c r="L86" s="178" t="str">
        <f t="shared" si="20"/>
        <v/>
      </c>
      <c r="M86" s="179" t="str">
        <f t="shared" si="14"/>
        <v/>
      </c>
      <c r="N86" s="170">
        <f ca="1" t="shared" si="15"/>
        <v>40471.37188634259</v>
      </c>
      <c r="O86" s="171">
        <f ca="1" t="shared" si="16"/>
        <v>40471.37188634259</v>
      </c>
      <c r="P86" s="171">
        <f ca="1" t="shared" si="17"/>
        <v>40471.37188634259</v>
      </c>
      <c r="Q86" s="171">
        <f ca="1" t="shared" si="18"/>
        <v>40471.37188634259</v>
      </c>
      <c r="R86" s="171">
        <f ca="1" t="shared" si="19"/>
        <v>40471.37188634259</v>
      </c>
      <c r="S86" s="78"/>
      <c r="T86" s="88"/>
      <c r="U86" s="88"/>
      <c r="V86" s="88"/>
      <c r="W86" s="88"/>
      <c r="X86" s="8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74"/>
      <c r="AN86" s="77"/>
      <c r="AO86" s="641"/>
      <c r="AP86" s="637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399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</row>
    <row r="87" spans="1:90" s="73" customFormat="1" ht="14.1" customHeight="1" hidden="1">
      <c r="A87" s="168">
        <v>78</v>
      </c>
      <c r="B87" s="78"/>
      <c r="C87" s="78"/>
      <c r="D87" s="78"/>
      <c r="E87" s="78"/>
      <c r="F87" s="127"/>
      <c r="G87" s="141"/>
      <c r="H87" s="141"/>
      <c r="I87" s="141"/>
      <c r="J87" s="141"/>
      <c r="K87" s="121"/>
      <c r="L87" s="178" t="str">
        <f t="shared" si="20"/>
        <v/>
      </c>
      <c r="M87" s="179" t="str">
        <f t="shared" si="14"/>
        <v/>
      </c>
      <c r="N87" s="170">
        <f ca="1" t="shared" si="15"/>
        <v>40471.37188634259</v>
      </c>
      <c r="O87" s="171">
        <f ca="1" t="shared" si="16"/>
        <v>40471.37188634259</v>
      </c>
      <c r="P87" s="171">
        <f ca="1" t="shared" si="17"/>
        <v>40471.37188634259</v>
      </c>
      <c r="Q87" s="171">
        <f ca="1" t="shared" si="18"/>
        <v>40471.37188634259</v>
      </c>
      <c r="R87" s="171">
        <f ca="1" t="shared" si="19"/>
        <v>40471.37188634259</v>
      </c>
      <c r="S87" s="78"/>
      <c r="T87" s="88"/>
      <c r="U87" s="88"/>
      <c r="V87" s="88"/>
      <c r="W87" s="88"/>
      <c r="X87" s="8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74"/>
      <c r="AN87" s="77"/>
      <c r="AO87" s="641"/>
      <c r="AP87" s="637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  <c r="BY87" s="399"/>
      <c r="BZ87" s="399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</row>
    <row r="88" spans="1:90" s="73" customFormat="1" ht="14.1" customHeight="1" hidden="1">
      <c r="A88" s="168">
        <v>79</v>
      </c>
      <c r="B88" s="78"/>
      <c r="C88" s="78"/>
      <c r="D88" s="78"/>
      <c r="E88" s="78"/>
      <c r="F88" s="127"/>
      <c r="G88" s="141"/>
      <c r="H88" s="141"/>
      <c r="I88" s="141"/>
      <c r="J88" s="141"/>
      <c r="K88" s="121"/>
      <c r="L88" s="178" t="str">
        <f t="shared" si="20"/>
        <v/>
      </c>
      <c r="M88" s="179" t="str">
        <f t="shared" si="14"/>
        <v/>
      </c>
      <c r="N88" s="170">
        <f ca="1" t="shared" si="15"/>
        <v>40471.37188634259</v>
      </c>
      <c r="O88" s="171">
        <f ca="1" t="shared" si="16"/>
        <v>40471.37188634259</v>
      </c>
      <c r="P88" s="171">
        <f ca="1" t="shared" si="17"/>
        <v>40471.37188634259</v>
      </c>
      <c r="Q88" s="171">
        <f ca="1" t="shared" si="18"/>
        <v>40471.37188634259</v>
      </c>
      <c r="R88" s="171">
        <f ca="1" t="shared" si="19"/>
        <v>40471.37188634259</v>
      </c>
      <c r="S88" s="78"/>
      <c r="T88" s="88"/>
      <c r="U88" s="88"/>
      <c r="V88" s="88"/>
      <c r="W88" s="88"/>
      <c r="X88" s="8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74"/>
      <c r="AN88" s="77"/>
      <c r="AO88" s="641"/>
      <c r="AP88" s="637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399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</row>
    <row r="89" spans="1:90" s="73" customFormat="1" ht="14.1" customHeight="1" hidden="1">
      <c r="A89" s="168">
        <v>80</v>
      </c>
      <c r="B89" s="78"/>
      <c r="C89" s="78"/>
      <c r="D89" s="78"/>
      <c r="E89" s="78"/>
      <c r="F89" s="127"/>
      <c r="G89" s="141"/>
      <c r="H89" s="141"/>
      <c r="I89" s="141"/>
      <c r="J89" s="141"/>
      <c r="K89" s="121"/>
      <c r="L89" s="178" t="str">
        <f t="shared" si="20"/>
        <v/>
      </c>
      <c r="M89" s="179" t="str">
        <f t="shared" si="14"/>
        <v/>
      </c>
      <c r="N89" s="170">
        <f ca="1" t="shared" si="15"/>
        <v>40471.37188634259</v>
      </c>
      <c r="O89" s="171">
        <f ca="1" t="shared" si="16"/>
        <v>40471.37188634259</v>
      </c>
      <c r="P89" s="171">
        <f ca="1" t="shared" si="17"/>
        <v>40471.37188634259</v>
      </c>
      <c r="Q89" s="171">
        <f ca="1" t="shared" si="18"/>
        <v>40471.37188634259</v>
      </c>
      <c r="R89" s="171">
        <f ca="1" t="shared" si="19"/>
        <v>40471.37188634259</v>
      </c>
      <c r="S89" s="78"/>
      <c r="T89" s="88"/>
      <c r="U89" s="88"/>
      <c r="V89" s="88"/>
      <c r="W89" s="88"/>
      <c r="X89" s="8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74"/>
      <c r="AN89" s="77"/>
      <c r="AO89" s="641"/>
      <c r="AP89" s="637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</row>
    <row r="90" spans="1:90" s="73" customFormat="1" ht="14.1" customHeight="1" hidden="1">
      <c r="A90" s="168">
        <v>81</v>
      </c>
      <c r="B90" s="78"/>
      <c r="C90" s="78"/>
      <c r="D90" s="78"/>
      <c r="E90" s="78"/>
      <c r="F90" s="127"/>
      <c r="G90" s="141"/>
      <c r="H90" s="141"/>
      <c r="I90" s="141"/>
      <c r="J90" s="141"/>
      <c r="K90" s="121"/>
      <c r="L90" s="178" t="str">
        <f t="shared" si="20"/>
        <v/>
      </c>
      <c r="M90" s="179" t="str">
        <f t="shared" si="14"/>
        <v/>
      </c>
      <c r="N90" s="170">
        <f ca="1" t="shared" si="15"/>
        <v>40471.37188634259</v>
      </c>
      <c r="O90" s="171">
        <f ca="1" t="shared" si="16"/>
        <v>40471.37188634259</v>
      </c>
      <c r="P90" s="171">
        <f ca="1" t="shared" si="17"/>
        <v>40471.37188634259</v>
      </c>
      <c r="Q90" s="171">
        <f ca="1" t="shared" si="18"/>
        <v>40471.37188634259</v>
      </c>
      <c r="R90" s="171">
        <f ca="1" t="shared" si="19"/>
        <v>40471.37188634259</v>
      </c>
      <c r="S90" s="78"/>
      <c r="T90" s="88"/>
      <c r="U90" s="88"/>
      <c r="V90" s="88"/>
      <c r="W90" s="88"/>
      <c r="X90" s="8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74"/>
      <c r="AN90" s="77"/>
      <c r="AO90" s="641"/>
      <c r="AP90" s="637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399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</row>
    <row r="91" spans="1:90" s="73" customFormat="1" ht="14.1" customHeight="1" hidden="1">
      <c r="A91" s="168">
        <v>82</v>
      </c>
      <c r="B91" s="78"/>
      <c r="C91" s="78"/>
      <c r="D91" s="78"/>
      <c r="E91" s="78"/>
      <c r="F91" s="127"/>
      <c r="G91" s="141"/>
      <c r="H91" s="141"/>
      <c r="I91" s="141"/>
      <c r="J91" s="141"/>
      <c r="K91" s="121"/>
      <c r="L91" s="178" t="str">
        <f t="shared" si="20"/>
        <v/>
      </c>
      <c r="M91" s="179" t="str">
        <f t="shared" si="14"/>
        <v/>
      </c>
      <c r="N91" s="170">
        <f ca="1" t="shared" si="15"/>
        <v>40471.37188634259</v>
      </c>
      <c r="O91" s="171">
        <f ca="1" t="shared" si="16"/>
        <v>40471.37188634259</v>
      </c>
      <c r="P91" s="171">
        <f ca="1" t="shared" si="17"/>
        <v>40471.37188634259</v>
      </c>
      <c r="Q91" s="171">
        <f ca="1" t="shared" si="18"/>
        <v>40471.37188634259</v>
      </c>
      <c r="R91" s="171">
        <f ca="1" t="shared" si="19"/>
        <v>40471.37188634259</v>
      </c>
      <c r="S91" s="78"/>
      <c r="T91" s="88"/>
      <c r="U91" s="88"/>
      <c r="V91" s="88"/>
      <c r="W91" s="88"/>
      <c r="X91" s="8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74"/>
      <c r="AN91" s="77"/>
      <c r="AO91" s="641"/>
      <c r="AP91" s="637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</row>
    <row r="92" spans="1:90" s="73" customFormat="1" ht="14.1" customHeight="1" hidden="1">
      <c r="A92" s="168">
        <v>83</v>
      </c>
      <c r="B92" s="78"/>
      <c r="C92" s="78"/>
      <c r="D92" s="78"/>
      <c r="E92" s="78"/>
      <c r="F92" s="127"/>
      <c r="G92" s="141"/>
      <c r="H92" s="141"/>
      <c r="I92" s="141"/>
      <c r="J92" s="141"/>
      <c r="K92" s="121"/>
      <c r="L92" s="178" t="str">
        <f t="shared" si="20"/>
        <v/>
      </c>
      <c r="M92" s="179" t="str">
        <f t="shared" si="14"/>
        <v/>
      </c>
      <c r="N92" s="170">
        <f ca="1" t="shared" si="15"/>
        <v>40471.37188634259</v>
      </c>
      <c r="O92" s="171">
        <f ca="1" t="shared" si="16"/>
        <v>40471.37188634259</v>
      </c>
      <c r="P92" s="171">
        <f ca="1" t="shared" si="17"/>
        <v>40471.37188634259</v>
      </c>
      <c r="Q92" s="171">
        <f ca="1" t="shared" si="18"/>
        <v>40471.37188634259</v>
      </c>
      <c r="R92" s="171">
        <f ca="1" t="shared" si="19"/>
        <v>40471.37188634259</v>
      </c>
      <c r="S92" s="78"/>
      <c r="T92" s="88"/>
      <c r="U92" s="88"/>
      <c r="V92" s="88"/>
      <c r="W92" s="88"/>
      <c r="X92" s="8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74"/>
      <c r="AN92" s="77"/>
      <c r="AO92" s="641"/>
      <c r="AP92" s="637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</row>
    <row r="93" spans="1:90" s="73" customFormat="1" ht="14.1" customHeight="1" hidden="1">
      <c r="A93" s="168">
        <v>84</v>
      </c>
      <c r="B93" s="78"/>
      <c r="C93" s="78"/>
      <c r="D93" s="78"/>
      <c r="E93" s="78"/>
      <c r="F93" s="127"/>
      <c r="G93" s="141"/>
      <c r="H93" s="141"/>
      <c r="I93" s="141"/>
      <c r="J93" s="141"/>
      <c r="K93" s="121"/>
      <c r="L93" s="178" t="str">
        <f t="shared" si="20"/>
        <v/>
      </c>
      <c r="M93" s="179" t="str">
        <f t="shared" si="14"/>
        <v/>
      </c>
      <c r="N93" s="170">
        <f ca="1" t="shared" si="15"/>
        <v>40471.37188634259</v>
      </c>
      <c r="O93" s="171">
        <f ca="1" t="shared" si="16"/>
        <v>40471.37188634259</v>
      </c>
      <c r="P93" s="171">
        <f ca="1" t="shared" si="17"/>
        <v>40471.37188634259</v>
      </c>
      <c r="Q93" s="171">
        <f ca="1" t="shared" si="18"/>
        <v>40471.37188634259</v>
      </c>
      <c r="R93" s="171">
        <f ca="1" t="shared" si="19"/>
        <v>40471.37188634259</v>
      </c>
      <c r="S93" s="78"/>
      <c r="T93" s="88"/>
      <c r="U93" s="88"/>
      <c r="V93" s="88"/>
      <c r="W93" s="88"/>
      <c r="X93" s="8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74"/>
      <c r="AN93" s="77"/>
      <c r="AO93" s="641"/>
      <c r="AP93" s="637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</row>
    <row r="94" spans="1:90" s="73" customFormat="1" ht="14.1" customHeight="1" hidden="1">
      <c r="A94" s="168">
        <v>85</v>
      </c>
      <c r="B94" s="78"/>
      <c r="C94" s="78"/>
      <c r="D94" s="78"/>
      <c r="E94" s="78"/>
      <c r="F94" s="127"/>
      <c r="G94" s="141"/>
      <c r="H94" s="141"/>
      <c r="I94" s="141"/>
      <c r="J94" s="141"/>
      <c r="K94" s="121"/>
      <c r="L94" s="178" t="str">
        <f t="shared" si="20"/>
        <v/>
      </c>
      <c r="M94" s="179" t="str">
        <f t="shared" si="14"/>
        <v/>
      </c>
      <c r="N94" s="170">
        <f ca="1" t="shared" si="15"/>
        <v>40471.37188634259</v>
      </c>
      <c r="O94" s="171">
        <f ca="1" t="shared" si="16"/>
        <v>40471.37188634259</v>
      </c>
      <c r="P94" s="171">
        <f ca="1" t="shared" si="17"/>
        <v>40471.37188634259</v>
      </c>
      <c r="Q94" s="171">
        <f ca="1" t="shared" si="18"/>
        <v>40471.37188634259</v>
      </c>
      <c r="R94" s="171">
        <f ca="1" t="shared" si="19"/>
        <v>40471.37188634259</v>
      </c>
      <c r="S94" s="78"/>
      <c r="T94" s="88"/>
      <c r="U94" s="88"/>
      <c r="V94" s="88"/>
      <c r="W94" s="88"/>
      <c r="X94" s="8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74"/>
      <c r="AN94" s="77"/>
      <c r="AO94" s="641"/>
      <c r="AP94" s="637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</row>
    <row r="95" spans="1:90" s="73" customFormat="1" ht="14.1" customHeight="1" hidden="1">
      <c r="A95" s="168">
        <v>86</v>
      </c>
      <c r="B95" s="78"/>
      <c r="C95" s="78"/>
      <c r="D95" s="78"/>
      <c r="E95" s="78"/>
      <c r="F95" s="127"/>
      <c r="G95" s="141"/>
      <c r="H95" s="141"/>
      <c r="I95" s="141"/>
      <c r="J95" s="141"/>
      <c r="K95" s="121"/>
      <c r="L95" s="178" t="str">
        <f t="shared" si="20"/>
        <v/>
      </c>
      <c r="M95" s="179" t="str">
        <f t="shared" si="14"/>
        <v/>
      </c>
      <c r="N95" s="170">
        <f ca="1" t="shared" si="15"/>
        <v>40471.37188634259</v>
      </c>
      <c r="O95" s="171">
        <f ca="1" t="shared" si="16"/>
        <v>40471.37188634259</v>
      </c>
      <c r="P95" s="171">
        <f ca="1" t="shared" si="17"/>
        <v>40471.37188634259</v>
      </c>
      <c r="Q95" s="171">
        <f ca="1" t="shared" si="18"/>
        <v>40471.37188634259</v>
      </c>
      <c r="R95" s="171">
        <f ca="1" t="shared" si="19"/>
        <v>40471.37188634259</v>
      </c>
      <c r="S95" s="78"/>
      <c r="T95" s="88"/>
      <c r="U95" s="88"/>
      <c r="V95" s="88"/>
      <c r="W95" s="88"/>
      <c r="X95" s="8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74"/>
      <c r="AN95" s="77"/>
      <c r="AO95" s="641"/>
      <c r="AP95" s="637"/>
      <c r="AQ95" s="399"/>
      <c r="AR95" s="399"/>
      <c r="AS95" s="399"/>
      <c r="AT95" s="399"/>
      <c r="AU95" s="399"/>
      <c r="AV95" s="399"/>
      <c r="AW95" s="399"/>
      <c r="AX95" s="399"/>
      <c r="AY95" s="399"/>
      <c r="AZ95" s="399"/>
      <c r="BA95" s="399"/>
      <c r="BB95" s="399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399"/>
      <c r="BP95" s="399"/>
      <c r="BQ95" s="399"/>
      <c r="BR95" s="399"/>
      <c r="BS95" s="399"/>
      <c r="BT95" s="399"/>
      <c r="BU95" s="399"/>
      <c r="BV95" s="399"/>
      <c r="BW95" s="399"/>
      <c r="BX95" s="399"/>
      <c r="BY95" s="399"/>
      <c r="BZ95" s="399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</row>
    <row r="96" spans="1:90" s="73" customFormat="1" ht="14.1" customHeight="1" hidden="1">
      <c r="A96" s="168">
        <v>87</v>
      </c>
      <c r="C96" s="78"/>
      <c r="D96" s="78"/>
      <c r="E96" s="78"/>
      <c r="F96" s="127"/>
      <c r="G96" s="141"/>
      <c r="H96" s="141"/>
      <c r="I96" s="141"/>
      <c r="J96" s="141"/>
      <c r="K96" s="121"/>
      <c r="L96" s="178" t="str">
        <f t="shared" si="20"/>
        <v/>
      </c>
      <c r="M96" s="179" t="str">
        <f t="shared" si="14"/>
        <v/>
      </c>
      <c r="N96" s="170">
        <f ca="1" t="shared" si="15"/>
        <v>40471.37188634259</v>
      </c>
      <c r="O96" s="171">
        <f ca="1" t="shared" si="16"/>
        <v>40471.37188634259</v>
      </c>
      <c r="P96" s="171">
        <f ca="1" t="shared" si="17"/>
        <v>40471.37188634259</v>
      </c>
      <c r="Q96" s="171">
        <f ca="1" t="shared" si="18"/>
        <v>40471.37188634259</v>
      </c>
      <c r="R96" s="171">
        <f ca="1" t="shared" si="19"/>
        <v>40471.37188634259</v>
      </c>
      <c r="S96" s="78"/>
      <c r="T96" s="88"/>
      <c r="U96" s="88"/>
      <c r="V96" s="88"/>
      <c r="W96" s="88"/>
      <c r="X96" s="8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74"/>
      <c r="AN96" s="77"/>
      <c r="AO96" s="641"/>
      <c r="AP96" s="637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</row>
    <row r="97" spans="1:90" s="73" customFormat="1" ht="14.1" customHeight="1" hidden="1">
      <c r="A97" s="168">
        <v>88</v>
      </c>
      <c r="C97" s="78"/>
      <c r="D97" s="78"/>
      <c r="E97" s="78"/>
      <c r="F97" s="127"/>
      <c r="G97" s="141"/>
      <c r="H97" s="141"/>
      <c r="I97" s="141"/>
      <c r="J97" s="141"/>
      <c r="K97" s="121"/>
      <c r="L97" s="178" t="str">
        <f t="shared" si="20"/>
        <v/>
      </c>
      <c r="M97" s="179" t="str">
        <f t="shared" si="14"/>
        <v/>
      </c>
      <c r="N97" s="170">
        <f ca="1" t="shared" si="15"/>
        <v>40471.37188634259</v>
      </c>
      <c r="O97" s="171">
        <f ca="1" t="shared" si="16"/>
        <v>40471.37188634259</v>
      </c>
      <c r="P97" s="171">
        <f ca="1" t="shared" si="17"/>
        <v>40471.37188634259</v>
      </c>
      <c r="Q97" s="171">
        <f ca="1" t="shared" si="18"/>
        <v>40471.37188634259</v>
      </c>
      <c r="R97" s="171">
        <f ca="1" t="shared" si="19"/>
        <v>40471.37188634259</v>
      </c>
      <c r="S97" s="78"/>
      <c r="T97" s="88"/>
      <c r="U97" s="88"/>
      <c r="V97" s="88"/>
      <c r="W97" s="88"/>
      <c r="X97" s="8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74"/>
      <c r="AN97" s="77"/>
      <c r="AO97" s="641"/>
      <c r="AP97" s="637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</row>
    <row r="98" spans="1:90" s="73" customFormat="1" ht="14.1" customHeight="1" hidden="1">
      <c r="A98" s="168">
        <v>89</v>
      </c>
      <c r="C98" s="78"/>
      <c r="D98" s="78"/>
      <c r="E98" s="78"/>
      <c r="F98" s="127"/>
      <c r="G98" s="141"/>
      <c r="H98" s="141"/>
      <c r="I98" s="141"/>
      <c r="J98" s="141"/>
      <c r="K98" s="121"/>
      <c r="L98" s="178" t="str">
        <f t="shared" si="20"/>
        <v/>
      </c>
      <c r="M98" s="179" t="str">
        <f t="shared" si="14"/>
        <v/>
      </c>
      <c r="N98" s="170">
        <f ca="1" t="shared" si="15"/>
        <v>40471.37188634259</v>
      </c>
      <c r="O98" s="171">
        <f ca="1" t="shared" si="16"/>
        <v>40471.37188634259</v>
      </c>
      <c r="P98" s="171">
        <f ca="1" t="shared" si="17"/>
        <v>40471.37188634259</v>
      </c>
      <c r="Q98" s="171">
        <f ca="1" t="shared" si="18"/>
        <v>40471.37188634259</v>
      </c>
      <c r="R98" s="171">
        <f ca="1" t="shared" si="19"/>
        <v>40471.37188634259</v>
      </c>
      <c r="S98" s="78"/>
      <c r="T98" s="88"/>
      <c r="U98" s="88"/>
      <c r="V98" s="88"/>
      <c r="W98" s="88"/>
      <c r="X98" s="8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74"/>
      <c r="AN98" s="77"/>
      <c r="AO98" s="641"/>
      <c r="AP98" s="637"/>
      <c r="AQ98" s="399"/>
      <c r="AR98" s="399"/>
      <c r="AS98" s="399"/>
      <c r="AT98" s="399"/>
      <c r="AU98" s="399"/>
      <c r="AV98" s="399"/>
      <c r="AW98" s="399"/>
      <c r="AX98" s="399"/>
      <c r="AY98" s="399"/>
      <c r="AZ98" s="399"/>
      <c r="BA98" s="399"/>
      <c r="BB98" s="399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399"/>
      <c r="BP98" s="399"/>
      <c r="BQ98" s="399"/>
      <c r="BR98" s="399"/>
      <c r="BS98" s="399"/>
      <c r="BT98" s="399"/>
      <c r="BU98" s="399"/>
      <c r="BV98" s="399"/>
      <c r="BW98" s="399"/>
      <c r="BX98" s="399"/>
      <c r="BY98" s="399"/>
      <c r="BZ98" s="399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</row>
    <row r="99" spans="1:90" s="73" customFormat="1" ht="14.1" customHeight="1" hidden="1">
      <c r="A99" s="168">
        <v>90</v>
      </c>
      <c r="C99" s="78"/>
      <c r="D99" s="78"/>
      <c r="E99" s="78"/>
      <c r="F99" s="127"/>
      <c r="G99" s="141"/>
      <c r="H99" s="141"/>
      <c r="I99" s="141"/>
      <c r="J99" s="141"/>
      <c r="K99" s="121"/>
      <c r="L99" s="178" t="str">
        <f t="shared" si="20"/>
        <v/>
      </c>
      <c r="M99" s="179" t="str">
        <f t="shared" si="14"/>
        <v/>
      </c>
      <c r="N99" s="170">
        <f ca="1" t="shared" si="15"/>
        <v>40471.37188634259</v>
      </c>
      <c r="O99" s="171">
        <f ca="1" t="shared" si="16"/>
        <v>40471.37188634259</v>
      </c>
      <c r="P99" s="171">
        <f ca="1" t="shared" si="17"/>
        <v>40471.37188634259</v>
      </c>
      <c r="Q99" s="171">
        <f ca="1" t="shared" si="18"/>
        <v>40471.37188634259</v>
      </c>
      <c r="R99" s="171">
        <f ca="1" t="shared" si="19"/>
        <v>40471.37188634259</v>
      </c>
      <c r="S99" s="78"/>
      <c r="T99" s="88"/>
      <c r="U99" s="88"/>
      <c r="V99" s="88"/>
      <c r="W99" s="88"/>
      <c r="X99" s="8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74"/>
      <c r="AN99" s="77"/>
      <c r="AO99" s="641"/>
      <c r="AP99" s="637"/>
      <c r="AQ99" s="399"/>
      <c r="AR99" s="399"/>
      <c r="AS99" s="399"/>
      <c r="AT99" s="399"/>
      <c r="AU99" s="399"/>
      <c r="AV99" s="399"/>
      <c r="AW99" s="399"/>
      <c r="AX99" s="399"/>
      <c r="AY99" s="399"/>
      <c r="AZ99" s="399"/>
      <c r="BA99" s="399"/>
      <c r="BB99" s="399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</row>
    <row r="100" spans="1:90" s="73" customFormat="1" ht="14.1" customHeight="1" hidden="1">
      <c r="A100" s="168">
        <v>91</v>
      </c>
      <c r="C100" s="78"/>
      <c r="D100" s="78"/>
      <c r="E100" s="78"/>
      <c r="F100" s="127"/>
      <c r="G100" s="141"/>
      <c r="H100" s="141"/>
      <c r="I100" s="141"/>
      <c r="J100" s="141"/>
      <c r="K100" s="121"/>
      <c r="L100" s="178" t="str">
        <f t="shared" si="20"/>
        <v/>
      </c>
      <c r="M100" s="179" t="str">
        <f t="shared" si="14"/>
        <v/>
      </c>
      <c r="N100" s="170">
        <f ca="1" t="shared" si="15"/>
        <v>40471.37188634259</v>
      </c>
      <c r="O100" s="171">
        <f ca="1" t="shared" si="16"/>
        <v>40471.37188634259</v>
      </c>
      <c r="P100" s="171">
        <f ca="1" t="shared" si="17"/>
        <v>40471.37188634259</v>
      </c>
      <c r="Q100" s="171">
        <f ca="1" t="shared" si="18"/>
        <v>40471.37188634259</v>
      </c>
      <c r="R100" s="171">
        <f ca="1" t="shared" si="19"/>
        <v>40471.37188634259</v>
      </c>
      <c r="S100" s="78"/>
      <c r="T100" s="88"/>
      <c r="U100" s="88"/>
      <c r="V100" s="88"/>
      <c r="W100" s="88"/>
      <c r="X100" s="8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74"/>
      <c r="AN100" s="77"/>
      <c r="AO100" s="641"/>
      <c r="AP100" s="637"/>
      <c r="AQ100" s="399"/>
      <c r="AR100" s="399"/>
      <c r="AS100" s="399"/>
      <c r="AT100" s="399"/>
      <c r="AU100" s="399"/>
      <c r="AV100" s="399"/>
      <c r="AW100" s="399"/>
      <c r="AX100" s="399"/>
      <c r="AY100" s="399"/>
      <c r="AZ100" s="399"/>
      <c r="BA100" s="399"/>
      <c r="BB100" s="399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399"/>
      <c r="BP100" s="399"/>
      <c r="BQ100" s="399"/>
      <c r="BR100" s="399"/>
      <c r="BS100" s="399"/>
      <c r="BT100" s="399"/>
      <c r="BU100" s="399"/>
      <c r="BV100" s="399"/>
      <c r="BW100" s="399"/>
      <c r="BX100" s="399"/>
      <c r="BY100" s="399"/>
      <c r="BZ100" s="399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</row>
    <row r="101" spans="1:90" s="73" customFormat="1" ht="14.1" customHeight="1" hidden="1">
      <c r="A101" s="168">
        <v>92</v>
      </c>
      <c r="C101" s="78"/>
      <c r="D101" s="78"/>
      <c r="E101" s="78"/>
      <c r="F101" s="127"/>
      <c r="G101" s="141"/>
      <c r="H101" s="141"/>
      <c r="I101" s="141"/>
      <c r="J101" s="141"/>
      <c r="K101" s="121"/>
      <c r="L101" s="178" t="str">
        <f t="shared" si="20"/>
        <v/>
      </c>
      <c r="M101" s="179" t="str">
        <f t="shared" si="14"/>
        <v/>
      </c>
      <c r="N101" s="170">
        <f ca="1" t="shared" si="15"/>
        <v>40471.37188634259</v>
      </c>
      <c r="O101" s="171">
        <f ca="1" t="shared" si="16"/>
        <v>40471.37188634259</v>
      </c>
      <c r="P101" s="171">
        <f ca="1" t="shared" si="17"/>
        <v>40471.37188634259</v>
      </c>
      <c r="Q101" s="171">
        <f ca="1" t="shared" si="18"/>
        <v>40471.37188634259</v>
      </c>
      <c r="R101" s="171">
        <f ca="1" t="shared" si="19"/>
        <v>40471.37188634259</v>
      </c>
      <c r="S101" s="78"/>
      <c r="T101" s="88"/>
      <c r="U101" s="88"/>
      <c r="V101" s="88"/>
      <c r="W101" s="88"/>
      <c r="X101" s="8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74"/>
      <c r="AN101" s="77"/>
      <c r="AO101" s="641"/>
      <c r="AP101" s="637"/>
      <c r="AQ101" s="399"/>
      <c r="AR101" s="399"/>
      <c r="AS101" s="399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399"/>
      <c r="BP101" s="399"/>
      <c r="BQ101" s="399"/>
      <c r="BR101" s="399"/>
      <c r="BS101" s="399"/>
      <c r="BT101" s="399"/>
      <c r="BU101" s="399"/>
      <c r="BV101" s="399"/>
      <c r="BW101" s="399"/>
      <c r="BX101" s="399"/>
      <c r="BY101" s="399"/>
      <c r="BZ101" s="399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</row>
    <row r="102" spans="1:90" s="73" customFormat="1" ht="14.1" customHeight="1" hidden="1">
      <c r="A102" s="168">
        <v>93</v>
      </c>
      <c r="C102" s="78"/>
      <c r="D102" s="78"/>
      <c r="E102" s="78"/>
      <c r="F102" s="127"/>
      <c r="G102" s="141"/>
      <c r="H102" s="141"/>
      <c r="I102" s="141"/>
      <c r="J102" s="141"/>
      <c r="K102" s="121"/>
      <c r="L102" s="178" t="str">
        <f t="shared" si="20"/>
        <v/>
      </c>
      <c r="M102" s="179" t="str">
        <f t="shared" si="14"/>
        <v/>
      </c>
      <c r="N102" s="170">
        <f ca="1" t="shared" si="15"/>
        <v>40471.37188634259</v>
      </c>
      <c r="O102" s="171">
        <f ca="1" t="shared" si="16"/>
        <v>40471.37188634259</v>
      </c>
      <c r="P102" s="171">
        <f ca="1" t="shared" si="17"/>
        <v>40471.37188634259</v>
      </c>
      <c r="Q102" s="171">
        <f ca="1" t="shared" si="18"/>
        <v>40471.37188634259</v>
      </c>
      <c r="R102" s="171">
        <f ca="1" t="shared" si="19"/>
        <v>40471.37188634259</v>
      </c>
      <c r="S102" s="78"/>
      <c r="T102" s="88"/>
      <c r="U102" s="88"/>
      <c r="V102" s="88"/>
      <c r="W102" s="88"/>
      <c r="X102" s="8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74"/>
      <c r="AN102" s="77"/>
      <c r="AO102" s="641"/>
      <c r="AP102" s="637"/>
      <c r="AQ102" s="399"/>
      <c r="AR102" s="399"/>
      <c r="AS102" s="399"/>
      <c r="AT102" s="399"/>
      <c r="AU102" s="399"/>
      <c r="AV102" s="399"/>
      <c r="AW102" s="399"/>
      <c r="AX102" s="399"/>
      <c r="AY102" s="399"/>
      <c r="AZ102" s="399"/>
      <c r="BA102" s="399"/>
      <c r="BB102" s="399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399"/>
      <c r="BP102" s="399"/>
      <c r="BQ102" s="399"/>
      <c r="BR102" s="399"/>
      <c r="BS102" s="399"/>
      <c r="BT102" s="399"/>
      <c r="BU102" s="399"/>
      <c r="BV102" s="399"/>
      <c r="BW102" s="399"/>
      <c r="BX102" s="399"/>
      <c r="BY102" s="399"/>
      <c r="BZ102" s="399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</row>
    <row r="103" spans="1:90" s="73" customFormat="1" ht="14.1" customHeight="1" hidden="1">
      <c r="A103" s="168">
        <v>94</v>
      </c>
      <c r="C103" s="78"/>
      <c r="D103" s="78"/>
      <c r="E103" s="78"/>
      <c r="F103" s="127"/>
      <c r="G103" s="141"/>
      <c r="H103" s="141"/>
      <c r="I103" s="141"/>
      <c r="J103" s="141"/>
      <c r="K103" s="121"/>
      <c r="L103" s="178" t="str">
        <f t="shared" si="20"/>
        <v/>
      </c>
      <c r="M103" s="179" t="str">
        <f t="shared" si="14"/>
        <v/>
      </c>
      <c r="N103" s="170">
        <f ca="1" t="shared" si="15"/>
        <v>40471.37188634259</v>
      </c>
      <c r="O103" s="171">
        <f ca="1" t="shared" si="16"/>
        <v>40471.37188634259</v>
      </c>
      <c r="P103" s="171">
        <f ca="1" t="shared" si="17"/>
        <v>40471.37188634259</v>
      </c>
      <c r="Q103" s="171">
        <f ca="1" t="shared" si="18"/>
        <v>40471.37188634259</v>
      </c>
      <c r="R103" s="171">
        <f ca="1" t="shared" si="19"/>
        <v>40471.37188634259</v>
      </c>
      <c r="S103" s="78"/>
      <c r="T103" s="88"/>
      <c r="U103" s="88"/>
      <c r="V103" s="88"/>
      <c r="W103" s="88"/>
      <c r="X103" s="8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74"/>
      <c r="AN103" s="77"/>
      <c r="AO103" s="641"/>
      <c r="AP103" s="637"/>
      <c r="AQ103" s="399"/>
      <c r="AR103" s="399"/>
      <c r="AS103" s="399"/>
      <c r="AT103" s="399"/>
      <c r="AU103" s="399"/>
      <c r="AV103" s="399"/>
      <c r="AW103" s="399"/>
      <c r="AX103" s="399"/>
      <c r="AY103" s="399"/>
      <c r="AZ103" s="399"/>
      <c r="BA103" s="399"/>
      <c r="BB103" s="399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399"/>
      <c r="BP103" s="399"/>
      <c r="BQ103" s="399"/>
      <c r="BR103" s="399"/>
      <c r="BS103" s="399"/>
      <c r="BT103" s="399"/>
      <c r="BU103" s="399"/>
      <c r="BV103" s="399"/>
      <c r="BW103" s="399"/>
      <c r="BX103" s="399"/>
      <c r="BY103" s="399"/>
      <c r="BZ103" s="399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</row>
    <row r="104" spans="1:90" s="73" customFormat="1" ht="14.1" customHeight="1" hidden="1">
      <c r="A104" s="168">
        <v>95</v>
      </c>
      <c r="C104" s="78"/>
      <c r="D104" s="78"/>
      <c r="E104" s="78"/>
      <c r="F104" s="127"/>
      <c r="G104" s="141"/>
      <c r="H104" s="141"/>
      <c r="I104" s="141"/>
      <c r="J104" s="141"/>
      <c r="K104" s="121"/>
      <c r="L104" s="178" t="str">
        <f t="shared" si="20"/>
        <v/>
      </c>
      <c r="M104" s="179" t="str">
        <f t="shared" si="14"/>
        <v/>
      </c>
      <c r="N104" s="170">
        <f ca="1" t="shared" si="15"/>
        <v>40471.37188634259</v>
      </c>
      <c r="O104" s="171">
        <f ca="1" t="shared" si="16"/>
        <v>40471.37188634259</v>
      </c>
      <c r="P104" s="171">
        <f ca="1" t="shared" si="17"/>
        <v>40471.37188634259</v>
      </c>
      <c r="Q104" s="171">
        <f ca="1" t="shared" si="18"/>
        <v>40471.37188634259</v>
      </c>
      <c r="R104" s="171">
        <f ca="1" t="shared" si="19"/>
        <v>40471.37188634259</v>
      </c>
      <c r="S104" s="78"/>
      <c r="T104" s="88"/>
      <c r="U104" s="88"/>
      <c r="V104" s="88"/>
      <c r="W104" s="88"/>
      <c r="X104" s="8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74"/>
      <c r="AN104" s="77"/>
      <c r="AO104" s="641"/>
      <c r="AP104" s="637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399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399"/>
      <c r="BP104" s="399"/>
      <c r="BQ104" s="399"/>
      <c r="BR104" s="399"/>
      <c r="BS104" s="399"/>
      <c r="BT104" s="399"/>
      <c r="BU104" s="399"/>
      <c r="BV104" s="399"/>
      <c r="BW104" s="399"/>
      <c r="BX104" s="399"/>
      <c r="BY104" s="399"/>
      <c r="BZ104" s="399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</row>
    <row r="105" spans="1:90" s="73" customFormat="1" ht="14.1" customHeight="1" hidden="1">
      <c r="A105" s="168">
        <v>96</v>
      </c>
      <c r="C105" s="78"/>
      <c r="D105" s="78"/>
      <c r="E105" s="78"/>
      <c r="F105" s="127"/>
      <c r="G105" s="141"/>
      <c r="H105" s="141"/>
      <c r="I105" s="141"/>
      <c r="J105" s="141"/>
      <c r="K105" s="121"/>
      <c r="L105" s="178" t="str">
        <f t="shared" si="20"/>
        <v/>
      </c>
      <c r="M105" s="179" t="str">
        <f t="shared" si="14"/>
        <v/>
      </c>
      <c r="N105" s="170">
        <f ca="1" t="shared" si="15"/>
        <v>40471.37188634259</v>
      </c>
      <c r="O105" s="171">
        <f ca="1" t="shared" si="16"/>
        <v>40471.37188634259</v>
      </c>
      <c r="P105" s="171">
        <f ca="1" t="shared" si="17"/>
        <v>40471.37188634259</v>
      </c>
      <c r="Q105" s="171">
        <f ca="1" t="shared" si="18"/>
        <v>40471.37188634259</v>
      </c>
      <c r="R105" s="171">
        <f ca="1" t="shared" si="19"/>
        <v>40471.37188634259</v>
      </c>
      <c r="S105" s="78"/>
      <c r="T105" s="88"/>
      <c r="U105" s="88"/>
      <c r="V105" s="88"/>
      <c r="W105" s="88"/>
      <c r="X105" s="8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74"/>
      <c r="AN105" s="77"/>
      <c r="AO105" s="641"/>
      <c r="AP105" s="637"/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399"/>
      <c r="BB105" s="399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399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399"/>
      <c r="BZ105" s="399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</row>
    <row r="106" spans="1:90" s="73" customFormat="1" ht="14.1" customHeight="1" hidden="1">
      <c r="A106" s="168">
        <v>97</v>
      </c>
      <c r="C106" s="78"/>
      <c r="D106" s="78"/>
      <c r="E106" s="78"/>
      <c r="F106" s="127"/>
      <c r="G106" s="141"/>
      <c r="H106" s="141"/>
      <c r="I106" s="141"/>
      <c r="J106" s="141"/>
      <c r="K106" s="121"/>
      <c r="L106" s="178" t="str">
        <f t="shared" si="20"/>
        <v/>
      </c>
      <c r="M106" s="179" t="str">
        <f aca="true" t="shared" si="21" ref="M106:M137">IF(F106="","",+L106+(F106*7/5))</f>
        <v/>
      </c>
      <c r="N106" s="170">
        <f aca="true" t="shared" si="22" ref="N106:N137">IF(K106="",NOW(),K106)</f>
        <v>40471.37188634259</v>
      </c>
      <c r="O106" s="171">
        <f aca="true" t="shared" si="23" ref="O106:O137">IF(G106="",NOW(),VLOOKUP(G106,$A$10:$M$152,13))</f>
        <v>40471.37188634259</v>
      </c>
      <c r="P106" s="171">
        <f aca="true" t="shared" si="24" ref="P106:P137">IF(H106="",NOW(),VLOOKUP(H106,$A$10:$M$152,13))</f>
        <v>40471.37188634259</v>
      </c>
      <c r="Q106" s="171">
        <f aca="true" t="shared" si="25" ref="Q106:Q137">IF(I106="",NOW(),VLOOKUP(I106,$A$10:$M$152,13))</f>
        <v>40471.37188634259</v>
      </c>
      <c r="R106" s="171">
        <f aca="true" t="shared" si="26" ref="R106:R137">IF(J106="",NOW(),VLOOKUP(J106,$A$10:$M$152,13))</f>
        <v>40471.37188634259</v>
      </c>
      <c r="S106" s="78"/>
      <c r="T106" s="88"/>
      <c r="U106" s="88"/>
      <c r="V106" s="88"/>
      <c r="W106" s="88"/>
      <c r="X106" s="8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74"/>
      <c r="AN106" s="77"/>
      <c r="AO106" s="641"/>
      <c r="AP106" s="637"/>
      <c r="AQ106" s="399"/>
      <c r="AR106" s="399"/>
      <c r="AS106" s="399"/>
      <c r="AT106" s="399"/>
      <c r="AU106" s="399"/>
      <c r="AV106" s="399"/>
      <c r="AW106" s="399"/>
      <c r="AX106" s="399"/>
      <c r="AY106" s="399"/>
      <c r="AZ106" s="399"/>
      <c r="BA106" s="399"/>
      <c r="BB106" s="399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399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399"/>
      <c r="BZ106" s="399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</row>
    <row r="107" spans="1:90" s="73" customFormat="1" ht="14.1" customHeight="1" hidden="1">
      <c r="A107" s="168">
        <v>98</v>
      </c>
      <c r="C107" s="78"/>
      <c r="D107" s="78"/>
      <c r="E107" s="78"/>
      <c r="F107" s="127"/>
      <c r="G107" s="141"/>
      <c r="H107" s="141"/>
      <c r="I107" s="141"/>
      <c r="J107" s="141"/>
      <c r="K107" s="121"/>
      <c r="L107" s="178" t="str">
        <f aca="true" t="shared" si="27" ref="L107:L138">IF(F107="","",IF(K107="",MAX(N107:R107),K107))</f>
        <v/>
      </c>
      <c r="M107" s="179" t="str">
        <f t="shared" si="21"/>
        <v/>
      </c>
      <c r="N107" s="170">
        <f ca="1" t="shared" si="22"/>
        <v>40471.37188634259</v>
      </c>
      <c r="O107" s="171">
        <f ca="1" t="shared" si="23"/>
        <v>40471.37188634259</v>
      </c>
      <c r="P107" s="171">
        <f ca="1" t="shared" si="24"/>
        <v>40471.37188634259</v>
      </c>
      <c r="Q107" s="171">
        <f ca="1" t="shared" si="25"/>
        <v>40471.37188634259</v>
      </c>
      <c r="R107" s="171">
        <f ca="1" t="shared" si="26"/>
        <v>40471.37188634259</v>
      </c>
      <c r="S107" s="78"/>
      <c r="T107" s="88"/>
      <c r="U107" s="88"/>
      <c r="V107" s="88"/>
      <c r="W107" s="88"/>
      <c r="X107" s="8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74"/>
      <c r="AN107" s="77"/>
      <c r="AO107" s="641"/>
      <c r="AP107" s="637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</row>
    <row r="108" spans="1:90" s="73" customFormat="1" ht="14.1" customHeight="1" hidden="1">
      <c r="A108" s="168">
        <v>99</v>
      </c>
      <c r="B108" s="78"/>
      <c r="C108" s="78"/>
      <c r="D108" s="78"/>
      <c r="E108" s="78"/>
      <c r="F108" s="127"/>
      <c r="G108" s="141"/>
      <c r="H108" s="141"/>
      <c r="I108" s="141"/>
      <c r="J108" s="141"/>
      <c r="K108" s="121"/>
      <c r="L108" s="178" t="str">
        <f t="shared" si="27"/>
        <v/>
      </c>
      <c r="M108" s="179" t="str">
        <f t="shared" si="21"/>
        <v/>
      </c>
      <c r="N108" s="170">
        <f ca="1" t="shared" si="22"/>
        <v>40471.37188634259</v>
      </c>
      <c r="O108" s="171">
        <f ca="1" t="shared" si="23"/>
        <v>40471.37188634259</v>
      </c>
      <c r="P108" s="171">
        <f ca="1" t="shared" si="24"/>
        <v>40471.37188634259</v>
      </c>
      <c r="Q108" s="171">
        <f ca="1" t="shared" si="25"/>
        <v>40471.37188634259</v>
      </c>
      <c r="R108" s="171">
        <f ca="1" t="shared" si="26"/>
        <v>40471.37188634259</v>
      </c>
      <c r="S108" s="78"/>
      <c r="T108" s="88"/>
      <c r="U108" s="88"/>
      <c r="V108" s="88"/>
      <c r="W108" s="88"/>
      <c r="X108" s="8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74"/>
      <c r="AN108" s="77"/>
      <c r="AO108" s="641"/>
      <c r="AP108" s="637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</row>
    <row r="109" spans="1:90" s="73" customFormat="1" ht="14.1" customHeight="1" hidden="1">
      <c r="A109" s="168">
        <v>100</v>
      </c>
      <c r="B109" s="78"/>
      <c r="C109" s="78"/>
      <c r="D109" s="78"/>
      <c r="E109" s="78"/>
      <c r="F109" s="127"/>
      <c r="G109" s="141"/>
      <c r="H109" s="141"/>
      <c r="I109" s="141"/>
      <c r="J109" s="141"/>
      <c r="K109" s="121"/>
      <c r="L109" s="178" t="str">
        <f t="shared" si="27"/>
        <v/>
      </c>
      <c r="M109" s="179" t="str">
        <f t="shared" si="21"/>
        <v/>
      </c>
      <c r="N109" s="170">
        <f ca="1" t="shared" si="22"/>
        <v>40471.37188634259</v>
      </c>
      <c r="O109" s="171">
        <f ca="1" t="shared" si="23"/>
        <v>40471.37188634259</v>
      </c>
      <c r="P109" s="171">
        <f ca="1" t="shared" si="24"/>
        <v>40471.37188634259</v>
      </c>
      <c r="Q109" s="171">
        <f ca="1" t="shared" si="25"/>
        <v>40471.37188634259</v>
      </c>
      <c r="R109" s="171">
        <f ca="1" t="shared" si="26"/>
        <v>40471.37188634259</v>
      </c>
      <c r="S109" s="78"/>
      <c r="T109" s="88"/>
      <c r="U109" s="88"/>
      <c r="V109" s="88"/>
      <c r="W109" s="88"/>
      <c r="X109" s="8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74"/>
      <c r="AN109" s="77"/>
      <c r="AO109" s="641"/>
      <c r="AP109" s="637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</row>
    <row r="110" spans="1:90" s="73" customFormat="1" ht="14.1" customHeight="1" hidden="1">
      <c r="A110" s="168">
        <v>101</v>
      </c>
      <c r="B110" s="78"/>
      <c r="C110" s="78"/>
      <c r="D110" s="78"/>
      <c r="E110" s="78"/>
      <c r="F110" s="127"/>
      <c r="G110" s="141"/>
      <c r="H110" s="141"/>
      <c r="I110" s="141"/>
      <c r="J110" s="141"/>
      <c r="K110" s="121"/>
      <c r="L110" s="178" t="str">
        <f t="shared" si="27"/>
        <v/>
      </c>
      <c r="M110" s="179" t="str">
        <f t="shared" si="21"/>
        <v/>
      </c>
      <c r="N110" s="170">
        <f ca="1" t="shared" si="22"/>
        <v>40471.37188634259</v>
      </c>
      <c r="O110" s="171">
        <f ca="1" t="shared" si="23"/>
        <v>40471.37188634259</v>
      </c>
      <c r="P110" s="171">
        <f ca="1" t="shared" si="24"/>
        <v>40471.37188634259</v>
      </c>
      <c r="Q110" s="171">
        <f ca="1" t="shared" si="25"/>
        <v>40471.37188634259</v>
      </c>
      <c r="R110" s="171">
        <f ca="1" t="shared" si="26"/>
        <v>40471.37188634259</v>
      </c>
      <c r="S110" s="78"/>
      <c r="T110" s="88"/>
      <c r="U110" s="88"/>
      <c r="V110" s="88"/>
      <c r="W110" s="88"/>
      <c r="X110" s="8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74"/>
      <c r="AN110" s="77"/>
      <c r="AO110" s="641"/>
      <c r="AP110" s="637"/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399"/>
      <c r="BB110" s="399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399"/>
      <c r="BP110" s="399"/>
      <c r="BQ110" s="399"/>
      <c r="BR110" s="399"/>
      <c r="BS110" s="399"/>
      <c r="BT110" s="399"/>
      <c r="BU110" s="399"/>
      <c r="BV110" s="399"/>
      <c r="BW110" s="399"/>
      <c r="BX110" s="399"/>
      <c r="BY110" s="399"/>
      <c r="BZ110" s="399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</row>
    <row r="111" spans="1:90" s="73" customFormat="1" ht="14.1" customHeight="1" hidden="1">
      <c r="A111" s="168">
        <v>102</v>
      </c>
      <c r="B111" s="78"/>
      <c r="C111" s="78"/>
      <c r="D111" s="78"/>
      <c r="E111" s="78"/>
      <c r="F111" s="127"/>
      <c r="G111" s="141"/>
      <c r="H111" s="141"/>
      <c r="I111" s="141"/>
      <c r="J111" s="141"/>
      <c r="K111" s="121"/>
      <c r="L111" s="178" t="str">
        <f t="shared" si="27"/>
        <v/>
      </c>
      <c r="M111" s="179" t="str">
        <f t="shared" si="21"/>
        <v/>
      </c>
      <c r="N111" s="170">
        <f ca="1" t="shared" si="22"/>
        <v>40471.37188634259</v>
      </c>
      <c r="O111" s="171">
        <f ca="1" t="shared" si="23"/>
        <v>40471.37188634259</v>
      </c>
      <c r="P111" s="171">
        <f ca="1" t="shared" si="24"/>
        <v>40471.37188634259</v>
      </c>
      <c r="Q111" s="171">
        <f ca="1" t="shared" si="25"/>
        <v>40471.37188634259</v>
      </c>
      <c r="R111" s="171">
        <f ca="1" t="shared" si="26"/>
        <v>40471.37188634259</v>
      </c>
      <c r="S111" s="78"/>
      <c r="T111" s="88"/>
      <c r="U111" s="88"/>
      <c r="V111" s="88"/>
      <c r="W111" s="88"/>
      <c r="X111" s="8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74"/>
      <c r="AN111" s="77"/>
      <c r="AO111" s="641"/>
      <c r="AP111" s="637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</row>
    <row r="112" spans="1:90" s="73" customFormat="1" ht="14.1" customHeight="1" hidden="1">
      <c r="A112" s="168">
        <v>103</v>
      </c>
      <c r="B112" s="78"/>
      <c r="C112" s="78"/>
      <c r="D112" s="78"/>
      <c r="E112" s="78"/>
      <c r="F112" s="127"/>
      <c r="G112" s="141"/>
      <c r="H112" s="141"/>
      <c r="I112" s="141"/>
      <c r="J112" s="141"/>
      <c r="K112" s="121"/>
      <c r="L112" s="178" t="str">
        <f t="shared" si="27"/>
        <v/>
      </c>
      <c r="M112" s="179" t="str">
        <f t="shared" si="21"/>
        <v/>
      </c>
      <c r="N112" s="170">
        <f ca="1" t="shared" si="22"/>
        <v>40471.37188634259</v>
      </c>
      <c r="O112" s="171">
        <f ca="1" t="shared" si="23"/>
        <v>40471.37188634259</v>
      </c>
      <c r="P112" s="171">
        <f ca="1" t="shared" si="24"/>
        <v>40471.37188634259</v>
      </c>
      <c r="Q112" s="171">
        <f ca="1" t="shared" si="25"/>
        <v>40471.37188634259</v>
      </c>
      <c r="R112" s="171">
        <f ca="1" t="shared" si="26"/>
        <v>40471.37188634259</v>
      </c>
      <c r="S112" s="78"/>
      <c r="T112" s="88"/>
      <c r="U112" s="88"/>
      <c r="V112" s="88"/>
      <c r="W112" s="88"/>
      <c r="X112" s="8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74"/>
      <c r="AN112" s="77"/>
      <c r="AO112" s="641"/>
      <c r="AP112" s="637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</row>
    <row r="113" spans="1:90" s="73" customFormat="1" ht="14.1" customHeight="1" hidden="1">
      <c r="A113" s="168">
        <v>104</v>
      </c>
      <c r="B113" s="78"/>
      <c r="C113" s="78"/>
      <c r="D113" s="78"/>
      <c r="E113" s="78"/>
      <c r="F113" s="127"/>
      <c r="G113" s="141"/>
      <c r="H113" s="141"/>
      <c r="I113" s="141"/>
      <c r="J113" s="141"/>
      <c r="K113" s="121"/>
      <c r="L113" s="178" t="str">
        <f t="shared" si="27"/>
        <v/>
      </c>
      <c r="M113" s="179" t="str">
        <f t="shared" si="21"/>
        <v/>
      </c>
      <c r="N113" s="170">
        <f ca="1" t="shared" si="22"/>
        <v>40471.37188634259</v>
      </c>
      <c r="O113" s="171">
        <f ca="1" t="shared" si="23"/>
        <v>40471.37188634259</v>
      </c>
      <c r="P113" s="171">
        <f ca="1" t="shared" si="24"/>
        <v>40471.37188634259</v>
      </c>
      <c r="Q113" s="171">
        <f ca="1" t="shared" si="25"/>
        <v>40471.37188634259</v>
      </c>
      <c r="R113" s="171">
        <f ca="1" t="shared" si="26"/>
        <v>40471.37188634259</v>
      </c>
      <c r="S113" s="78"/>
      <c r="T113" s="88"/>
      <c r="U113" s="88"/>
      <c r="V113" s="88"/>
      <c r="W113" s="88"/>
      <c r="X113" s="8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74"/>
      <c r="AN113" s="77"/>
      <c r="AO113" s="641"/>
      <c r="AP113" s="637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</row>
    <row r="114" spans="1:90" s="73" customFormat="1" ht="14.1" customHeight="1" hidden="1">
      <c r="A114" s="168">
        <v>105</v>
      </c>
      <c r="B114" s="78"/>
      <c r="C114" s="78"/>
      <c r="D114" s="78"/>
      <c r="E114" s="78"/>
      <c r="F114" s="127"/>
      <c r="G114" s="141"/>
      <c r="H114" s="141"/>
      <c r="I114" s="141"/>
      <c r="J114" s="141"/>
      <c r="K114" s="121"/>
      <c r="L114" s="178" t="str">
        <f t="shared" si="27"/>
        <v/>
      </c>
      <c r="M114" s="179" t="str">
        <f t="shared" si="21"/>
        <v/>
      </c>
      <c r="N114" s="170">
        <f ca="1" t="shared" si="22"/>
        <v>40471.37188634259</v>
      </c>
      <c r="O114" s="171">
        <f ca="1" t="shared" si="23"/>
        <v>40471.37188634259</v>
      </c>
      <c r="P114" s="171">
        <f ca="1" t="shared" si="24"/>
        <v>40471.37188634259</v>
      </c>
      <c r="Q114" s="171">
        <f ca="1" t="shared" si="25"/>
        <v>40471.37188634259</v>
      </c>
      <c r="R114" s="171">
        <f ca="1" t="shared" si="26"/>
        <v>40471.37188634259</v>
      </c>
      <c r="S114" s="78"/>
      <c r="T114" s="88"/>
      <c r="U114" s="88"/>
      <c r="V114" s="88"/>
      <c r="W114" s="88"/>
      <c r="X114" s="8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74"/>
      <c r="AN114" s="77"/>
      <c r="AO114" s="641"/>
      <c r="AP114" s="637"/>
      <c r="AQ114" s="399"/>
      <c r="AR114" s="399"/>
      <c r="AS114" s="399"/>
      <c r="AT114" s="399"/>
      <c r="AU114" s="399"/>
      <c r="AV114" s="399"/>
      <c r="AW114" s="399"/>
      <c r="AX114" s="399"/>
      <c r="AY114" s="399"/>
      <c r="AZ114" s="399"/>
      <c r="BA114" s="399"/>
      <c r="BB114" s="399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399"/>
      <c r="BP114" s="399"/>
      <c r="BQ114" s="399"/>
      <c r="BR114" s="399"/>
      <c r="BS114" s="399"/>
      <c r="BT114" s="399"/>
      <c r="BU114" s="399"/>
      <c r="BV114" s="399"/>
      <c r="BW114" s="399"/>
      <c r="BX114" s="399"/>
      <c r="BY114" s="399"/>
      <c r="BZ114" s="399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</row>
    <row r="115" spans="1:90" s="73" customFormat="1" ht="14.1" customHeight="1" hidden="1">
      <c r="A115" s="168">
        <v>106</v>
      </c>
      <c r="B115" s="78"/>
      <c r="C115" s="78"/>
      <c r="D115" s="78"/>
      <c r="E115" s="78"/>
      <c r="F115" s="127"/>
      <c r="G115" s="141"/>
      <c r="H115" s="141"/>
      <c r="I115" s="141"/>
      <c r="J115" s="141"/>
      <c r="K115" s="121"/>
      <c r="L115" s="178" t="str">
        <f t="shared" si="27"/>
        <v/>
      </c>
      <c r="M115" s="179" t="str">
        <f t="shared" si="21"/>
        <v/>
      </c>
      <c r="N115" s="170">
        <f ca="1" t="shared" si="22"/>
        <v>40471.37188634259</v>
      </c>
      <c r="O115" s="171">
        <f ca="1" t="shared" si="23"/>
        <v>40471.37188634259</v>
      </c>
      <c r="P115" s="171">
        <f ca="1" t="shared" si="24"/>
        <v>40471.37188634259</v>
      </c>
      <c r="Q115" s="171">
        <f ca="1" t="shared" si="25"/>
        <v>40471.37188634259</v>
      </c>
      <c r="R115" s="171">
        <f ca="1" t="shared" si="26"/>
        <v>40471.37188634259</v>
      </c>
      <c r="S115" s="78"/>
      <c r="T115" s="88"/>
      <c r="U115" s="88"/>
      <c r="V115" s="88"/>
      <c r="W115" s="88"/>
      <c r="X115" s="8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74"/>
      <c r="AN115" s="77"/>
      <c r="AO115" s="641"/>
      <c r="AP115" s="637"/>
      <c r="AQ115" s="399"/>
      <c r="AR115" s="399"/>
      <c r="AS115" s="399"/>
      <c r="AT115" s="399"/>
      <c r="AU115" s="399"/>
      <c r="AV115" s="399"/>
      <c r="AW115" s="399"/>
      <c r="AX115" s="399"/>
      <c r="AY115" s="399"/>
      <c r="AZ115" s="399"/>
      <c r="BA115" s="399"/>
      <c r="BB115" s="399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399"/>
      <c r="BP115" s="399"/>
      <c r="BQ115" s="399"/>
      <c r="BR115" s="399"/>
      <c r="BS115" s="399"/>
      <c r="BT115" s="399"/>
      <c r="BU115" s="399"/>
      <c r="BV115" s="399"/>
      <c r="BW115" s="399"/>
      <c r="BX115" s="399"/>
      <c r="BY115" s="399"/>
      <c r="BZ115" s="399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</row>
    <row r="116" spans="1:90" s="73" customFormat="1" ht="14.1" customHeight="1" hidden="1">
      <c r="A116" s="168">
        <v>107</v>
      </c>
      <c r="B116" s="78"/>
      <c r="C116" s="78"/>
      <c r="D116" s="78"/>
      <c r="E116" s="78"/>
      <c r="F116" s="127"/>
      <c r="G116" s="141"/>
      <c r="H116" s="141"/>
      <c r="I116" s="141"/>
      <c r="J116" s="141"/>
      <c r="K116" s="121"/>
      <c r="L116" s="178" t="str">
        <f t="shared" si="27"/>
        <v/>
      </c>
      <c r="M116" s="179" t="str">
        <f t="shared" si="21"/>
        <v/>
      </c>
      <c r="N116" s="170">
        <f ca="1" t="shared" si="22"/>
        <v>40471.37188634259</v>
      </c>
      <c r="O116" s="171">
        <f ca="1" t="shared" si="23"/>
        <v>40471.37188634259</v>
      </c>
      <c r="P116" s="171">
        <f ca="1" t="shared" si="24"/>
        <v>40471.37188634259</v>
      </c>
      <c r="Q116" s="171">
        <f ca="1" t="shared" si="25"/>
        <v>40471.37188634259</v>
      </c>
      <c r="R116" s="171">
        <f ca="1" t="shared" si="26"/>
        <v>40471.37188634259</v>
      </c>
      <c r="S116" s="78"/>
      <c r="T116" s="88"/>
      <c r="U116" s="88"/>
      <c r="V116" s="88"/>
      <c r="W116" s="88"/>
      <c r="X116" s="8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74"/>
      <c r="AN116" s="77"/>
      <c r="AO116" s="641"/>
      <c r="AP116" s="637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399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399"/>
      <c r="BP116" s="399"/>
      <c r="BQ116" s="399"/>
      <c r="BR116" s="399"/>
      <c r="BS116" s="399"/>
      <c r="BT116" s="399"/>
      <c r="BU116" s="399"/>
      <c r="BV116" s="399"/>
      <c r="BW116" s="399"/>
      <c r="BX116" s="399"/>
      <c r="BY116" s="399"/>
      <c r="BZ116" s="399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</row>
    <row r="117" spans="1:90" s="73" customFormat="1" ht="14.1" customHeight="1" hidden="1">
      <c r="A117" s="168">
        <v>108</v>
      </c>
      <c r="B117" s="78"/>
      <c r="C117" s="78"/>
      <c r="D117" s="78"/>
      <c r="E117" s="78"/>
      <c r="F117" s="127"/>
      <c r="G117" s="141"/>
      <c r="H117" s="141"/>
      <c r="I117" s="141"/>
      <c r="J117" s="141"/>
      <c r="K117" s="121"/>
      <c r="L117" s="178" t="str">
        <f t="shared" si="27"/>
        <v/>
      </c>
      <c r="M117" s="179" t="str">
        <f t="shared" si="21"/>
        <v/>
      </c>
      <c r="N117" s="170">
        <f ca="1" t="shared" si="22"/>
        <v>40471.37188634259</v>
      </c>
      <c r="O117" s="171">
        <f ca="1" t="shared" si="23"/>
        <v>40471.37188634259</v>
      </c>
      <c r="P117" s="171">
        <f ca="1" t="shared" si="24"/>
        <v>40471.37188634259</v>
      </c>
      <c r="Q117" s="171">
        <f ca="1" t="shared" si="25"/>
        <v>40471.37188634259</v>
      </c>
      <c r="R117" s="171">
        <f ca="1" t="shared" si="26"/>
        <v>40471.37188634259</v>
      </c>
      <c r="S117" s="78"/>
      <c r="T117" s="88"/>
      <c r="U117" s="88"/>
      <c r="V117" s="88"/>
      <c r="W117" s="88"/>
      <c r="X117" s="8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74"/>
      <c r="AN117" s="77"/>
      <c r="AO117" s="641"/>
      <c r="AP117" s="637"/>
      <c r="AQ117" s="399"/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399"/>
      <c r="BP117" s="399"/>
      <c r="BQ117" s="399"/>
      <c r="BR117" s="399"/>
      <c r="BS117" s="399"/>
      <c r="BT117" s="399"/>
      <c r="BU117" s="399"/>
      <c r="BV117" s="399"/>
      <c r="BW117" s="399"/>
      <c r="BX117" s="399"/>
      <c r="BY117" s="399"/>
      <c r="BZ117" s="399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</row>
    <row r="118" spans="1:90" s="73" customFormat="1" ht="14.1" customHeight="1" hidden="1">
      <c r="A118" s="168">
        <v>109</v>
      </c>
      <c r="B118" s="78"/>
      <c r="C118" s="78"/>
      <c r="D118" s="78"/>
      <c r="E118" s="78"/>
      <c r="F118" s="127"/>
      <c r="G118" s="141"/>
      <c r="H118" s="141"/>
      <c r="I118" s="141"/>
      <c r="J118" s="141"/>
      <c r="K118" s="121"/>
      <c r="L118" s="178" t="str">
        <f t="shared" si="27"/>
        <v/>
      </c>
      <c r="M118" s="179" t="str">
        <f t="shared" si="21"/>
        <v/>
      </c>
      <c r="N118" s="170">
        <f ca="1" t="shared" si="22"/>
        <v>40471.37188634259</v>
      </c>
      <c r="O118" s="171">
        <f ca="1" t="shared" si="23"/>
        <v>40471.37188634259</v>
      </c>
      <c r="P118" s="171">
        <f ca="1" t="shared" si="24"/>
        <v>40471.37188634259</v>
      </c>
      <c r="Q118" s="171">
        <f ca="1" t="shared" si="25"/>
        <v>40471.37188634259</v>
      </c>
      <c r="R118" s="171">
        <f ca="1" t="shared" si="26"/>
        <v>40471.37188634259</v>
      </c>
      <c r="S118" s="78"/>
      <c r="T118" s="88"/>
      <c r="U118" s="88"/>
      <c r="V118" s="88"/>
      <c r="W118" s="88"/>
      <c r="X118" s="8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74"/>
      <c r="AN118" s="77"/>
      <c r="AO118" s="641"/>
      <c r="AP118" s="637"/>
      <c r="AQ118" s="399"/>
      <c r="AR118" s="399"/>
      <c r="AS118" s="399"/>
      <c r="AT118" s="399"/>
      <c r="AU118" s="399"/>
      <c r="AV118" s="399"/>
      <c r="AW118" s="399"/>
      <c r="AX118" s="399"/>
      <c r="AY118" s="399"/>
      <c r="AZ118" s="399"/>
      <c r="BA118" s="399"/>
      <c r="BB118" s="399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399"/>
      <c r="BP118" s="399"/>
      <c r="BQ118" s="399"/>
      <c r="BR118" s="399"/>
      <c r="BS118" s="399"/>
      <c r="BT118" s="399"/>
      <c r="BU118" s="399"/>
      <c r="BV118" s="399"/>
      <c r="BW118" s="399"/>
      <c r="BX118" s="399"/>
      <c r="BY118" s="399"/>
      <c r="BZ118" s="399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</row>
    <row r="119" spans="1:90" s="73" customFormat="1" ht="14.1" customHeight="1" hidden="1">
      <c r="A119" s="168">
        <v>110</v>
      </c>
      <c r="B119" s="78"/>
      <c r="C119" s="78"/>
      <c r="D119" s="78"/>
      <c r="E119" s="78"/>
      <c r="F119" s="127"/>
      <c r="G119" s="141"/>
      <c r="H119" s="141"/>
      <c r="I119" s="141"/>
      <c r="J119" s="141"/>
      <c r="K119" s="121"/>
      <c r="L119" s="178" t="str">
        <f t="shared" si="27"/>
        <v/>
      </c>
      <c r="M119" s="179" t="str">
        <f t="shared" si="21"/>
        <v/>
      </c>
      <c r="N119" s="170">
        <f ca="1" t="shared" si="22"/>
        <v>40471.37188634259</v>
      </c>
      <c r="O119" s="171">
        <f ca="1" t="shared" si="23"/>
        <v>40471.37188634259</v>
      </c>
      <c r="P119" s="171">
        <f ca="1" t="shared" si="24"/>
        <v>40471.37188634259</v>
      </c>
      <c r="Q119" s="171">
        <f ca="1" t="shared" si="25"/>
        <v>40471.37188634259</v>
      </c>
      <c r="R119" s="171">
        <f ca="1" t="shared" si="26"/>
        <v>40471.37188634259</v>
      </c>
      <c r="S119" s="78"/>
      <c r="T119" s="88"/>
      <c r="U119" s="88"/>
      <c r="V119" s="88"/>
      <c r="W119" s="88"/>
      <c r="X119" s="8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74"/>
      <c r="AN119" s="77"/>
      <c r="AO119" s="641"/>
      <c r="AP119" s="637"/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399"/>
      <c r="BP119" s="399"/>
      <c r="BQ119" s="399"/>
      <c r="BR119" s="399"/>
      <c r="BS119" s="399"/>
      <c r="BT119" s="399"/>
      <c r="BU119" s="399"/>
      <c r="BV119" s="399"/>
      <c r="BW119" s="399"/>
      <c r="BX119" s="399"/>
      <c r="BY119" s="399"/>
      <c r="BZ119" s="399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</row>
    <row r="120" spans="1:90" s="73" customFormat="1" ht="14.1" customHeight="1" hidden="1">
      <c r="A120" s="168">
        <v>111</v>
      </c>
      <c r="B120" s="78"/>
      <c r="C120" s="78"/>
      <c r="D120" s="78"/>
      <c r="E120" s="78"/>
      <c r="F120" s="127"/>
      <c r="G120" s="141"/>
      <c r="H120" s="141"/>
      <c r="I120" s="141"/>
      <c r="J120" s="141"/>
      <c r="K120" s="121"/>
      <c r="L120" s="178" t="str">
        <f t="shared" si="27"/>
        <v/>
      </c>
      <c r="M120" s="179" t="str">
        <f t="shared" si="21"/>
        <v/>
      </c>
      <c r="N120" s="170">
        <f ca="1" t="shared" si="22"/>
        <v>40471.37188634259</v>
      </c>
      <c r="O120" s="171">
        <f ca="1" t="shared" si="23"/>
        <v>40471.37188634259</v>
      </c>
      <c r="P120" s="171">
        <f ca="1" t="shared" si="24"/>
        <v>40471.37188634259</v>
      </c>
      <c r="Q120" s="171">
        <f ca="1" t="shared" si="25"/>
        <v>40471.37188634259</v>
      </c>
      <c r="R120" s="171">
        <f ca="1" t="shared" si="26"/>
        <v>40471.37188634259</v>
      </c>
      <c r="S120" s="78"/>
      <c r="T120" s="88"/>
      <c r="U120" s="88"/>
      <c r="V120" s="88"/>
      <c r="W120" s="88"/>
      <c r="X120" s="8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74"/>
      <c r="AN120" s="77"/>
      <c r="AO120" s="641"/>
      <c r="AP120" s="637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399"/>
      <c r="BP120" s="399"/>
      <c r="BQ120" s="399"/>
      <c r="BR120" s="399"/>
      <c r="BS120" s="399"/>
      <c r="BT120" s="399"/>
      <c r="BU120" s="399"/>
      <c r="BV120" s="399"/>
      <c r="BW120" s="399"/>
      <c r="BX120" s="399"/>
      <c r="BY120" s="399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</row>
    <row r="121" spans="1:90" s="73" customFormat="1" ht="14.1" customHeight="1" hidden="1">
      <c r="A121" s="168">
        <v>112</v>
      </c>
      <c r="B121" s="78"/>
      <c r="C121" s="78"/>
      <c r="D121" s="78"/>
      <c r="E121" s="78"/>
      <c r="F121" s="127"/>
      <c r="G121" s="141"/>
      <c r="H121" s="141"/>
      <c r="I121" s="141"/>
      <c r="J121" s="141"/>
      <c r="K121" s="121"/>
      <c r="L121" s="178" t="str">
        <f t="shared" si="27"/>
        <v/>
      </c>
      <c r="M121" s="179" t="str">
        <f t="shared" si="21"/>
        <v/>
      </c>
      <c r="N121" s="170">
        <f ca="1" t="shared" si="22"/>
        <v>40471.37188634259</v>
      </c>
      <c r="O121" s="171">
        <f ca="1" t="shared" si="23"/>
        <v>40471.37188634259</v>
      </c>
      <c r="P121" s="171">
        <f ca="1" t="shared" si="24"/>
        <v>40471.37188634259</v>
      </c>
      <c r="Q121" s="171">
        <f ca="1" t="shared" si="25"/>
        <v>40471.37188634259</v>
      </c>
      <c r="R121" s="171">
        <f ca="1" t="shared" si="26"/>
        <v>40471.37188634259</v>
      </c>
      <c r="S121" s="78"/>
      <c r="T121" s="88"/>
      <c r="U121" s="88"/>
      <c r="V121" s="88"/>
      <c r="W121" s="88"/>
      <c r="X121" s="8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74"/>
      <c r="AN121" s="77"/>
      <c r="AO121" s="641"/>
      <c r="AP121" s="637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399"/>
      <c r="BP121" s="399"/>
      <c r="BQ121" s="399"/>
      <c r="BR121" s="399"/>
      <c r="BS121" s="399"/>
      <c r="BT121" s="399"/>
      <c r="BU121" s="399"/>
      <c r="BV121" s="399"/>
      <c r="BW121" s="399"/>
      <c r="BX121" s="399"/>
      <c r="BY121" s="399"/>
      <c r="BZ121" s="399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</row>
    <row r="122" spans="1:90" s="73" customFormat="1" ht="14.1" customHeight="1" hidden="1">
      <c r="A122" s="168">
        <v>113</v>
      </c>
      <c r="B122" s="78"/>
      <c r="C122" s="78"/>
      <c r="D122" s="78"/>
      <c r="E122" s="78"/>
      <c r="F122" s="127"/>
      <c r="G122" s="141"/>
      <c r="H122" s="141"/>
      <c r="I122" s="141"/>
      <c r="J122" s="141"/>
      <c r="K122" s="121"/>
      <c r="L122" s="178" t="str">
        <f t="shared" si="27"/>
        <v/>
      </c>
      <c r="M122" s="179" t="str">
        <f t="shared" si="21"/>
        <v/>
      </c>
      <c r="N122" s="170">
        <f ca="1" t="shared" si="22"/>
        <v>40471.37188634259</v>
      </c>
      <c r="O122" s="171">
        <f ca="1" t="shared" si="23"/>
        <v>40471.37188634259</v>
      </c>
      <c r="P122" s="171">
        <f ca="1" t="shared" si="24"/>
        <v>40471.37188634259</v>
      </c>
      <c r="Q122" s="171">
        <f ca="1" t="shared" si="25"/>
        <v>40471.37188634259</v>
      </c>
      <c r="R122" s="171">
        <f ca="1" t="shared" si="26"/>
        <v>40471.37188634259</v>
      </c>
      <c r="S122" s="78"/>
      <c r="T122" s="88"/>
      <c r="U122" s="88"/>
      <c r="V122" s="88"/>
      <c r="W122" s="88"/>
      <c r="X122" s="8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74"/>
      <c r="AN122" s="77"/>
      <c r="AO122" s="641"/>
      <c r="AP122" s="637"/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</row>
    <row r="123" spans="1:90" s="73" customFormat="1" ht="14.1" customHeight="1" hidden="1">
      <c r="A123" s="168">
        <v>114</v>
      </c>
      <c r="B123" s="78"/>
      <c r="C123" s="78"/>
      <c r="D123" s="78"/>
      <c r="E123" s="78"/>
      <c r="F123" s="127"/>
      <c r="G123" s="141"/>
      <c r="H123" s="141"/>
      <c r="I123" s="141"/>
      <c r="J123" s="141"/>
      <c r="K123" s="121"/>
      <c r="L123" s="178" t="str">
        <f t="shared" si="27"/>
        <v/>
      </c>
      <c r="M123" s="179" t="str">
        <f t="shared" si="21"/>
        <v/>
      </c>
      <c r="N123" s="170">
        <f ca="1" t="shared" si="22"/>
        <v>40471.37188634259</v>
      </c>
      <c r="O123" s="171">
        <f ca="1" t="shared" si="23"/>
        <v>40471.37188634259</v>
      </c>
      <c r="P123" s="171">
        <f ca="1" t="shared" si="24"/>
        <v>40471.37188634259</v>
      </c>
      <c r="Q123" s="171">
        <f ca="1" t="shared" si="25"/>
        <v>40471.37188634259</v>
      </c>
      <c r="R123" s="171">
        <f ca="1" t="shared" si="26"/>
        <v>40471.37188634259</v>
      </c>
      <c r="S123" s="78"/>
      <c r="T123" s="88"/>
      <c r="U123" s="88"/>
      <c r="V123" s="88"/>
      <c r="W123" s="88"/>
      <c r="X123" s="8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74"/>
      <c r="AN123" s="77"/>
      <c r="AO123" s="641"/>
      <c r="AP123" s="637"/>
      <c r="AQ123" s="399"/>
      <c r="AR123" s="399"/>
      <c r="AS123" s="399"/>
      <c r="AT123" s="399"/>
      <c r="AU123" s="399"/>
      <c r="AV123" s="399"/>
      <c r="AW123" s="399"/>
      <c r="AX123" s="399"/>
      <c r="AY123" s="399"/>
      <c r="AZ123" s="399"/>
      <c r="BA123" s="399"/>
      <c r="BB123" s="399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399"/>
      <c r="BP123" s="399"/>
      <c r="BQ123" s="399"/>
      <c r="BR123" s="399"/>
      <c r="BS123" s="399"/>
      <c r="BT123" s="399"/>
      <c r="BU123" s="399"/>
      <c r="BV123" s="399"/>
      <c r="BW123" s="399"/>
      <c r="BX123" s="399"/>
      <c r="BY123" s="399"/>
      <c r="BZ123" s="399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</row>
    <row r="124" spans="1:90" s="73" customFormat="1" ht="14.1" customHeight="1" hidden="1">
      <c r="A124" s="168">
        <v>115</v>
      </c>
      <c r="B124" s="78"/>
      <c r="C124" s="78"/>
      <c r="D124" s="78"/>
      <c r="E124" s="78"/>
      <c r="F124" s="127"/>
      <c r="G124" s="141"/>
      <c r="H124" s="141"/>
      <c r="I124" s="141"/>
      <c r="J124" s="141"/>
      <c r="K124" s="121"/>
      <c r="L124" s="178" t="str">
        <f t="shared" si="27"/>
        <v/>
      </c>
      <c r="M124" s="179" t="str">
        <f t="shared" si="21"/>
        <v/>
      </c>
      <c r="N124" s="170">
        <f ca="1" t="shared" si="22"/>
        <v>40471.37188634259</v>
      </c>
      <c r="O124" s="171">
        <f ca="1" t="shared" si="23"/>
        <v>40471.37188634259</v>
      </c>
      <c r="P124" s="171">
        <f ca="1" t="shared" si="24"/>
        <v>40471.37188634259</v>
      </c>
      <c r="Q124" s="171">
        <f ca="1" t="shared" si="25"/>
        <v>40471.37188634259</v>
      </c>
      <c r="R124" s="171">
        <f ca="1" t="shared" si="26"/>
        <v>40471.37188634259</v>
      </c>
      <c r="S124" s="78"/>
      <c r="T124" s="88"/>
      <c r="U124" s="88"/>
      <c r="V124" s="88"/>
      <c r="W124" s="88"/>
      <c r="X124" s="8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74"/>
      <c r="AN124" s="77"/>
      <c r="AO124" s="641"/>
      <c r="AP124" s="637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399"/>
      <c r="BA124" s="399"/>
      <c r="BB124" s="399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399"/>
      <c r="BP124" s="399"/>
      <c r="BQ124" s="399"/>
      <c r="BR124" s="399"/>
      <c r="BS124" s="399"/>
      <c r="BT124" s="399"/>
      <c r="BU124" s="399"/>
      <c r="BV124" s="399"/>
      <c r="BW124" s="399"/>
      <c r="BX124" s="399"/>
      <c r="BY124" s="399"/>
      <c r="BZ124" s="399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</row>
    <row r="125" spans="1:90" s="73" customFormat="1" ht="14.1" customHeight="1" hidden="1">
      <c r="A125" s="168">
        <v>116</v>
      </c>
      <c r="B125" s="78"/>
      <c r="C125" s="78"/>
      <c r="D125" s="78"/>
      <c r="E125" s="78"/>
      <c r="F125" s="127"/>
      <c r="G125" s="141"/>
      <c r="H125" s="141"/>
      <c r="I125" s="141"/>
      <c r="J125" s="141"/>
      <c r="K125" s="121"/>
      <c r="L125" s="178" t="str">
        <f t="shared" si="27"/>
        <v/>
      </c>
      <c r="M125" s="179" t="str">
        <f t="shared" si="21"/>
        <v/>
      </c>
      <c r="N125" s="170">
        <f ca="1" t="shared" si="22"/>
        <v>40471.37188634259</v>
      </c>
      <c r="O125" s="171">
        <f ca="1" t="shared" si="23"/>
        <v>40471.37188634259</v>
      </c>
      <c r="P125" s="171">
        <f ca="1" t="shared" si="24"/>
        <v>40471.37188634259</v>
      </c>
      <c r="Q125" s="171">
        <f ca="1" t="shared" si="25"/>
        <v>40471.37188634259</v>
      </c>
      <c r="R125" s="171">
        <f ca="1" t="shared" si="26"/>
        <v>40471.37188634259</v>
      </c>
      <c r="S125" s="78"/>
      <c r="T125" s="88"/>
      <c r="U125" s="88"/>
      <c r="V125" s="88"/>
      <c r="W125" s="88"/>
      <c r="X125" s="8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74"/>
      <c r="AN125" s="77"/>
      <c r="AO125" s="641"/>
      <c r="AP125" s="637"/>
      <c r="AQ125" s="399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399"/>
      <c r="BP125" s="399"/>
      <c r="BQ125" s="399"/>
      <c r="BR125" s="399"/>
      <c r="BS125" s="399"/>
      <c r="BT125" s="399"/>
      <c r="BU125" s="399"/>
      <c r="BV125" s="399"/>
      <c r="BW125" s="399"/>
      <c r="BX125" s="399"/>
      <c r="BY125" s="399"/>
      <c r="BZ125" s="399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</row>
    <row r="126" spans="1:90" s="73" customFormat="1" ht="14.1" customHeight="1" hidden="1">
      <c r="A126" s="168">
        <v>117</v>
      </c>
      <c r="B126" s="78"/>
      <c r="C126" s="78"/>
      <c r="D126" s="78"/>
      <c r="E126" s="78"/>
      <c r="F126" s="127"/>
      <c r="G126" s="141"/>
      <c r="H126" s="141"/>
      <c r="I126" s="141"/>
      <c r="J126" s="141"/>
      <c r="K126" s="121"/>
      <c r="L126" s="178" t="str">
        <f t="shared" si="27"/>
        <v/>
      </c>
      <c r="M126" s="179" t="str">
        <f t="shared" si="21"/>
        <v/>
      </c>
      <c r="N126" s="170">
        <f ca="1" t="shared" si="22"/>
        <v>40471.37188634259</v>
      </c>
      <c r="O126" s="171">
        <f ca="1" t="shared" si="23"/>
        <v>40471.37188634259</v>
      </c>
      <c r="P126" s="171">
        <f ca="1" t="shared" si="24"/>
        <v>40471.37188634259</v>
      </c>
      <c r="Q126" s="171">
        <f ca="1" t="shared" si="25"/>
        <v>40471.37188634259</v>
      </c>
      <c r="R126" s="171">
        <f ca="1" t="shared" si="26"/>
        <v>40471.37188634259</v>
      </c>
      <c r="S126" s="78"/>
      <c r="T126" s="88"/>
      <c r="U126" s="88"/>
      <c r="V126" s="88"/>
      <c r="W126" s="88"/>
      <c r="X126" s="8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74"/>
      <c r="AN126" s="77"/>
      <c r="AO126" s="641"/>
      <c r="AP126" s="637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399"/>
      <c r="BP126" s="399"/>
      <c r="BQ126" s="399"/>
      <c r="BR126" s="399"/>
      <c r="BS126" s="399"/>
      <c r="BT126" s="399"/>
      <c r="BU126" s="399"/>
      <c r="BV126" s="399"/>
      <c r="BW126" s="399"/>
      <c r="BX126" s="399"/>
      <c r="BY126" s="399"/>
      <c r="BZ126" s="399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</row>
    <row r="127" spans="1:90" s="73" customFormat="1" ht="14.1" customHeight="1" hidden="1">
      <c r="A127" s="168">
        <v>118</v>
      </c>
      <c r="B127" s="78"/>
      <c r="C127" s="78"/>
      <c r="D127" s="78"/>
      <c r="E127" s="78"/>
      <c r="F127" s="127"/>
      <c r="G127" s="141"/>
      <c r="H127" s="141"/>
      <c r="I127" s="141"/>
      <c r="J127" s="141"/>
      <c r="K127" s="121"/>
      <c r="L127" s="178" t="str">
        <f t="shared" si="27"/>
        <v/>
      </c>
      <c r="M127" s="179" t="str">
        <f t="shared" si="21"/>
        <v/>
      </c>
      <c r="N127" s="170">
        <f ca="1" t="shared" si="22"/>
        <v>40471.37188634259</v>
      </c>
      <c r="O127" s="171">
        <f ca="1" t="shared" si="23"/>
        <v>40471.37188634259</v>
      </c>
      <c r="P127" s="171">
        <f ca="1" t="shared" si="24"/>
        <v>40471.37188634259</v>
      </c>
      <c r="Q127" s="171">
        <f ca="1" t="shared" si="25"/>
        <v>40471.37188634259</v>
      </c>
      <c r="R127" s="171">
        <f ca="1" t="shared" si="26"/>
        <v>40471.37188634259</v>
      </c>
      <c r="S127" s="78"/>
      <c r="T127" s="88"/>
      <c r="U127" s="88"/>
      <c r="V127" s="88"/>
      <c r="W127" s="88"/>
      <c r="X127" s="8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74"/>
      <c r="AN127" s="77"/>
      <c r="AO127" s="641"/>
      <c r="AP127" s="637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399"/>
      <c r="BP127" s="399"/>
      <c r="BQ127" s="399"/>
      <c r="BR127" s="399"/>
      <c r="BS127" s="399"/>
      <c r="BT127" s="399"/>
      <c r="BU127" s="399"/>
      <c r="BV127" s="399"/>
      <c r="BW127" s="399"/>
      <c r="BX127" s="399"/>
      <c r="BY127" s="399"/>
      <c r="BZ127" s="399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</row>
    <row r="128" spans="1:90" s="73" customFormat="1" ht="14.1" customHeight="1" hidden="1">
      <c r="A128" s="168">
        <v>119</v>
      </c>
      <c r="B128" s="78"/>
      <c r="C128" s="78"/>
      <c r="D128" s="78"/>
      <c r="E128" s="78"/>
      <c r="F128" s="127"/>
      <c r="G128" s="141"/>
      <c r="H128" s="141"/>
      <c r="I128" s="141"/>
      <c r="J128" s="141"/>
      <c r="K128" s="121"/>
      <c r="L128" s="178" t="str">
        <f t="shared" si="27"/>
        <v/>
      </c>
      <c r="M128" s="179" t="str">
        <f t="shared" si="21"/>
        <v/>
      </c>
      <c r="N128" s="170">
        <f ca="1" t="shared" si="22"/>
        <v>40471.37188634259</v>
      </c>
      <c r="O128" s="171">
        <f ca="1" t="shared" si="23"/>
        <v>40471.37188634259</v>
      </c>
      <c r="P128" s="171">
        <f ca="1" t="shared" si="24"/>
        <v>40471.37188634259</v>
      </c>
      <c r="Q128" s="171">
        <f ca="1" t="shared" si="25"/>
        <v>40471.37188634259</v>
      </c>
      <c r="R128" s="171">
        <f ca="1" t="shared" si="26"/>
        <v>40471.37188634259</v>
      </c>
      <c r="S128" s="78"/>
      <c r="T128" s="88"/>
      <c r="U128" s="88"/>
      <c r="V128" s="88"/>
      <c r="W128" s="88"/>
      <c r="X128" s="8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74"/>
      <c r="AN128" s="77"/>
      <c r="AO128" s="641"/>
      <c r="AP128" s="637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399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399"/>
      <c r="BP128" s="399"/>
      <c r="BQ128" s="399"/>
      <c r="BR128" s="399"/>
      <c r="BS128" s="399"/>
      <c r="BT128" s="399"/>
      <c r="BU128" s="399"/>
      <c r="BV128" s="399"/>
      <c r="BW128" s="399"/>
      <c r="BX128" s="399"/>
      <c r="BY128" s="399"/>
      <c r="BZ128" s="399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</row>
    <row r="129" spans="1:90" s="73" customFormat="1" ht="14.1" customHeight="1" hidden="1">
      <c r="A129" s="168">
        <v>120</v>
      </c>
      <c r="B129" s="78"/>
      <c r="C129" s="78"/>
      <c r="D129" s="78"/>
      <c r="E129" s="78"/>
      <c r="F129" s="127"/>
      <c r="G129" s="141"/>
      <c r="H129" s="141"/>
      <c r="I129" s="141"/>
      <c r="J129" s="141"/>
      <c r="K129" s="121"/>
      <c r="L129" s="178" t="str">
        <f t="shared" si="27"/>
        <v/>
      </c>
      <c r="M129" s="179" t="str">
        <f t="shared" si="21"/>
        <v/>
      </c>
      <c r="N129" s="170">
        <f ca="1" t="shared" si="22"/>
        <v>40471.37188634259</v>
      </c>
      <c r="O129" s="171">
        <f ca="1" t="shared" si="23"/>
        <v>40471.37188634259</v>
      </c>
      <c r="P129" s="171">
        <f ca="1" t="shared" si="24"/>
        <v>40471.37188634259</v>
      </c>
      <c r="Q129" s="171">
        <f ca="1" t="shared" si="25"/>
        <v>40471.37188634259</v>
      </c>
      <c r="R129" s="171">
        <f ca="1" t="shared" si="26"/>
        <v>40471.37188634259</v>
      </c>
      <c r="S129" s="78"/>
      <c r="T129" s="88"/>
      <c r="U129" s="88"/>
      <c r="V129" s="88"/>
      <c r="W129" s="88"/>
      <c r="X129" s="8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74"/>
      <c r="AN129" s="77"/>
      <c r="AO129" s="641"/>
      <c r="AP129" s="637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399"/>
      <c r="BA129" s="399"/>
      <c r="BB129" s="399"/>
      <c r="BC129" s="400"/>
      <c r="BD129" s="400"/>
      <c r="BE129" s="400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 s="399"/>
      <c r="BP129" s="399"/>
      <c r="BQ129" s="399"/>
      <c r="BR129" s="399"/>
      <c r="BS129" s="399"/>
      <c r="BT129" s="399"/>
      <c r="BU129" s="399"/>
      <c r="BV129" s="399"/>
      <c r="BW129" s="399"/>
      <c r="BX129" s="399"/>
      <c r="BY129" s="399"/>
      <c r="BZ129" s="399"/>
      <c r="CA129" s="400"/>
      <c r="CB129" s="400"/>
      <c r="CC129" s="400"/>
      <c r="CD129" s="400"/>
      <c r="CE129" s="400"/>
      <c r="CF129" s="400"/>
      <c r="CG129" s="400"/>
      <c r="CH129" s="400"/>
      <c r="CI129" s="400"/>
      <c r="CJ129" s="400"/>
      <c r="CK129" s="400"/>
      <c r="CL129" s="400"/>
    </row>
    <row r="130" spans="1:90" s="73" customFormat="1" ht="14.1" customHeight="1" hidden="1">
      <c r="A130" s="168">
        <v>121</v>
      </c>
      <c r="B130" s="78"/>
      <c r="C130" s="78"/>
      <c r="D130" s="78"/>
      <c r="E130" s="78"/>
      <c r="F130" s="127"/>
      <c r="G130" s="141"/>
      <c r="H130" s="141"/>
      <c r="I130" s="141"/>
      <c r="J130" s="141"/>
      <c r="K130" s="121"/>
      <c r="L130" s="178" t="str">
        <f t="shared" si="27"/>
        <v/>
      </c>
      <c r="M130" s="179" t="str">
        <f t="shared" si="21"/>
        <v/>
      </c>
      <c r="N130" s="170">
        <f ca="1" t="shared" si="22"/>
        <v>40471.37188634259</v>
      </c>
      <c r="O130" s="171">
        <f ca="1" t="shared" si="23"/>
        <v>40471.37188634259</v>
      </c>
      <c r="P130" s="171">
        <f ca="1" t="shared" si="24"/>
        <v>40471.37188634259</v>
      </c>
      <c r="Q130" s="171">
        <f ca="1" t="shared" si="25"/>
        <v>40471.37188634259</v>
      </c>
      <c r="R130" s="171">
        <f ca="1" t="shared" si="26"/>
        <v>40471.37188634259</v>
      </c>
      <c r="S130" s="78"/>
      <c r="T130" s="88"/>
      <c r="U130" s="88"/>
      <c r="V130" s="88"/>
      <c r="W130" s="88"/>
      <c r="X130" s="8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74"/>
      <c r="AN130" s="77"/>
      <c r="AO130" s="641"/>
      <c r="AP130" s="637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399"/>
      <c r="BC130" s="400"/>
      <c r="BD130" s="400"/>
      <c r="BE130" s="400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 s="399"/>
      <c r="BP130" s="399"/>
      <c r="BQ130" s="399"/>
      <c r="BR130" s="399"/>
      <c r="BS130" s="399"/>
      <c r="BT130" s="399"/>
      <c r="BU130" s="399"/>
      <c r="BV130" s="399"/>
      <c r="BW130" s="399"/>
      <c r="BX130" s="399"/>
      <c r="BY130" s="399"/>
      <c r="BZ130" s="399"/>
      <c r="CA130" s="400"/>
      <c r="CB130" s="400"/>
      <c r="CC130" s="400"/>
      <c r="CD130" s="400"/>
      <c r="CE130" s="400"/>
      <c r="CF130" s="400"/>
      <c r="CG130" s="400"/>
      <c r="CH130" s="400"/>
      <c r="CI130" s="400"/>
      <c r="CJ130" s="400"/>
      <c r="CK130" s="400"/>
      <c r="CL130" s="400"/>
    </row>
    <row r="131" spans="1:90" s="73" customFormat="1" ht="14.1" customHeight="1" hidden="1">
      <c r="A131" s="168">
        <v>122</v>
      </c>
      <c r="B131" s="78"/>
      <c r="C131" s="78"/>
      <c r="D131" s="78"/>
      <c r="E131" s="78"/>
      <c r="F131" s="127"/>
      <c r="G131" s="141"/>
      <c r="H131" s="141"/>
      <c r="I131" s="141"/>
      <c r="J131" s="141"/>
      <c r="K131" s="121"/>
      <c r="L131" s="178" t="str">
        <f t="shared" si="27"/>
        <v/>
      </c>
      <c r="M131" s="179" t="str">
        <f t="shared" si="21"/>
        <v/>
      </c>
      <c r="N131" s="170">
        <f ca="1" t="shared" si="22"/>
        <v>40471.37188634259</v>
      </c>
      <c r="O131" s="171">
        <f ca="1" t="shared" si="23"/>
        <v>40471.37188634259</v>
      </c>
      <c r="P131" s="171">
        <f ca="1" t="shared" si="24"/>
        <v>40471.37188634259</v>
      </c>
      <c r="Q131" s="171">
        <f ca="1" t="shared" si="25"/>
        <v>40471.37188634259</v>
      </c>
      <c r="R131" s="171">
        <f ca="1" t="shared" si="26"/>
        <v>40471.37188634259</v>
      </c>
      <c r="S131" s="78"/>
      <c r="T131" s="88"/>
      <c r="U131" s="88"/>
      <c r="V131" s="88"/>
      <c r="W131" s="88"/>
      <c r="X131" s="8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74"/>
      <c r="AN131" s="77"/>
      <c r="AO131" s="641"/>
      <c r="AP131" s="637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 s="399"/>
      <c r="BP131" s="399"/>
      <c r="BQ131" s="399"/>
      <c r="BR131" s="399"/>
      <c r="BS131" s="399"/>
      <c r="BT131" s="399"/>
      <c r="BU131" s="399"/>
      <c r="BV131" s="399"/>
      <c r="BW131" s="399"/>
      <c r="BX131" s="399"/>
      <c r="BY131" s="399"/>
      <c r="BZ131" s="399"/>
      <c r="CA131" s="400"/>
      <c r="CB131" s="400"/>
      <c r="CC131" s="400"/>
      <c r="CD131" s="400"/>
      <c r="CE131" s="400"/>
      <c r="CF131" s="400"/>
      <c r="CG131" s="400"/>
      <c r="CH131" s="400"/>
      <c r="CI131" s="400"/>
      <c r="CJ131" s="400"/>
      <c r="CK131" s="400"/>
      <c r="CL131" s="400"/>
    </row>
    <row r="132" spans="1:90" s="73" customFormat="1" ht="14.1" customHeight="1" hidden="1">
      <c r="A132" s="168">
        <v>123</v>
      </c>
      <c r="B132" s="78"/>
      <c r="C132" s="78"/>
      <c r="D132" s="78"/>
      <c r="E132" s="78"/>
      <c r="F132" s="127"/>
      <c r="G132" s="141"/>
      <c r="H132" s="141"/>
      <c r="I132" s="141"/>
      <c r="J132" s="141"/>
      <c r="K132" s="121"/>
      <c r="L132" s="178" t="str">
        <f t="shared" si="27"/>
        <v/>
      </c>
      <c r="M132" s="179" t="str">
        <f t="shared" si="21"/>
        <v/>
      </c>
      <c r="N132" s="170">
        <f ca="1" t="shared" si="22"/>
        <v>40471.37188634259</v>
      </c>
      <c r="O132" s="171">
        <f ca="1" t="shared" si="23"/>
        <v>40471.37188634259</v>
      </c>
      <c r="P132" s="171">
        <f ca="1" t="shared" si="24"/>
        <v>40471.37188634259</v>
      </c>
      <c r="Q132" s="171">
        <f ca="1" t="shared" si="25"/>
        <v>40471.37188634259</v>
      </c>
      <c r="R132" s="171">
        <f ca="1" t="shared" si="26"/>
        <v>40471.37188634259</v>
      </c>
      <c r="S132" s="78"/>
      <c r="T132" s="88"/>
      <c r="U132" s="88"/>
      <c r="V132" s="88"/>
      <c r="W132" s="88"/>
      <c r="X132" s="8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74"/>
      <c r="AN132" s="77"/>
      <c r="AO132" s="641"/>
      <c r="AP132" s="637"/>
      <c r="AQ132" s="399"/>
      <c r="AR132" s="399"/>
      <c r="AS132" s="399"/>
      <c r="AT132" s="399"/>
      <c r="AU132" s="399"/>
      <c r="AV132" s="399"/>
      <c r="AW132" s="399"/>
      <c r="AX132" s="399"/>
      <c r="AY132" s="399"/>
      <c r="AZ132" s="399"/>
      <c r="BA132" s="399"/>
      <c r="BB132" s="399"/>
      <c r="BC132" s="400"/>
      <c r="BD132" s="400"/>
      <c r="BE132" s="400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 s="399"/>
      <c r="BP132" s="399"/>
      <c r="BQ132" s="399"/>
      <c r="BR132" s="399"/>
      <c r="BS132" s="399"/>
      <c r="BT132" s="399"/>
      <c r="BU132" s="399"/>
      <c r="BV132" s="399"/>
      <c r="BW132" s="399"/>
      <c r="BX132" s="399"/>
      <c r="BY132" s="399"/>
      <c r="BZ132" s="399"/>
      <c r="CA132" s="400"/>
      <c r="CB132" s="400"/>
      <c r="CC132" s="400"/>
      <c r="CD132" s="400"/>
      <c r="CE132" s="400"/>
      <c r="CF132" s="400"/>
      <c r="CG132" s="400"/>
      <c r="CH132" s="400"/>
      <c r="CI132" s="400"/>
      <c r="CJ132" s="400"/>
      <c r="CK132" s="400"/>
      <c r="CL132" s="400"/>
    </row>
    <row r="133" spans="1:90" s="73" customFormat="1" ht="14.1" customHeight="1" hidden="1">
      <c r="A133" s="168">
        <v>124</v>
      </c>
      <c r="B133" s="78"/>
      <c r="C133" s="78"/>
      <c r="D133" s="78"/>
      <c r="E133" s="78"/>
      <c r="F133" s="127"/>
      <c r="G133" s="141"/>
      <c r="H133" s="141"/>
      <c r="I133" s="141"/>
      <c r="J133" s="141"/>
      <c r="K133" s="121"/>
      <c r="L133" s="178" t="str">
        <f t="shared" si="27"/>
        <v/>
      </c>
      <c r="M133" s="179" t="str">
        <f t="shared" si="21"/>
        <v/>
      </c>
      <c r="N133" s="170">
        <f ca="1" t="shared" si="22"/>
        <v>40471.37188634259</v>
      </c>
      <c r="O133" s="171">
        <f ca="1" t="shared" si="23"/>
        <v>40471.37188634259</v>
      </c>
      <c r="P133" s="171">
        <f ca="1" t="shared" si="24"/>
        <v>40471.37188634259</v>
      </c>
      <c r="Q133" s="171">
        <f ca="1" t="shared" si="25"/>
        <v>40471.37188634259</v>
      </c>
      <c r="R133" s="171">
        <f ca="1" t="shared" si="26"/>
        <v>40471.37188634259</v>
      </c>
      <c r="S133" s="78"/>
      <c r="T133" s="88"/>
      <c r="U133" s="88"/>
      <c r="V133" s="88"/>
      <c r="W133" s="88"/>
      <c r="X133" s="8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74"/>
      <c r="AN133" s="77"/>
      <c r="AO133" s="641"/>
      <c r="AP133" s="637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399"/>
      <c r="BA133" s="399"/>
      <c r="BB133" s="399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399"/>
      <c r="BP133" s="399"/>
      <c r="BQ133" s="399"/>
      <c r="BR133" s="399"/>
      <c r="BS133" s="399"/>
      <c r="BT133" s="399"/>
      <c r="BU133" s="399"/>
      <c r="BV133" s="399"/>
      <c r="BW133" s="399"/>
      <c r="BX133" s="399"/>
      <c r="BY133" s="399"/>
      <c r="BZ133" s="399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/>
    </row>
    <row r="134" spans="1:90" s="73" customFormat="1" ht="14.1" customHeight="1" hidden="1">
      <c r="A134" s="168">
        <v>125</v>
      </c>
      <c r="B134" s="78"/>
      <c r="C134" s="78"/>
      <c r="D134" s="78"/>
      <c r="E134" s="78"/>
      <c r="F134" s="127"/>
      <c r="G134" s="141"/>
      <c r="H134" s="141"/>
      <c r="I134" s="141"/>
      <c r="J134" s="141"/>
      <c r="K134" s="121"/>
      <c r="L134" s="178" t="str">
        <f t="shared" si="27"/>
        <v/>
      </c>
      <c r="M134" s="179" t="str">
        <f t="shared" si="21"/>
        <v/>
      </c>
      <c r="N134" s="170">
        <f ca="1" t="shared" si="22"/>
        <v>40471.37188634259</v>
      </c>
      <c r="O134" s="171">
        <f ca="1" t="shared" si="23"/>
        <v>40471.37188634259</v>
      </c>
      <c r="P134" s="171">
        <f ca="1" t="shared" si="24"/>
        <v>40471.37188634259</v>
      </c>
      <c r="Q134" s="171">
        <f ca="1" t="shared" si="25"/>
        <v>40471.37188634259</v>
      </c>
      <c r="R134" s="171">
        <f ca="1" t="shared" si="26"/>
        <v>40471.37188634259</v>
      </c>
      <c r="S134" s="78"/>
      <c r="T134" s="88"/>
      <c r="U134" s="88"/>
      <c r="V134" s="88"/>
      <c r="W134" s="88"/>
      <c r="X134" s="8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74"/>
      <c r="AN134" s="77"/>
      <c r="AO134" s="641"/>
      <c r="AP134" s="637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399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399"/>
      <c r="BP134" s="399"/>
      <c r="BQ134" s="399"/>
      <c r="BR134" s="399"/>
      <c r="BS134" s="399"/>
      <c r="BT134" s="399"/>
      <c r="BU134" s="399"/>
      <c r="BV134" s="399"/>
      <c r="BW134" s="399"/>
      <c r="BX134" s="399"/>
      <c r="BY134" s="399"/>
      <c r="BZ134" s="399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</row>
    <row r="135" spans="1:90" s="73" customFormat="1" ht="14.1" customHeight="1" hidden="1">
      <c r="A135" s="168">
        <v>126</v>
      </c>
      <c r="C135" s="78"/>
      <c r="D135" s="78"/>
      <c r="E135" s="78"/>
      <c r="F135" s="127"/>
      <c r="G135" s="141"/>
      <c r="H135" s="141"/>
      <c r="I135" s="141"/>
      <c r="J135" s="141"/>
      <c r="K135" s="121"/>
      <c r="L135" s="178" t="str">
        <f t="shared" si="27"/>
        <v/>
      </c>
      <c r="M135" s="179" t="str">
        <f t="shared" si="21"/>
        <v/>
      </c>
      <c r="N135" s="170">
        <f ca="1" t="shared" si="22"/>
        <v>40471.37188634259</v>
      </c>
      <c r="O135" s="171">
        <f ca="1" t="shared" si="23"/>
        <v>40471.37188634259</v>
      </c>
      <c r="P135" s="171">
        <f ca="1" t="shared" si="24"/>
        <v>40471.37188634259</v>
      </c>
      <c r="Q135" s="171">
        <f ca="1" t="shared" si="25"/>
        <v>40471.37188634259</v>
      </c>
      <c r="R135" s="171">
        <f ca="1" t="shared" si="26"/>
        <v>40471.37188634259</v>
      </c>
      <c r="S135" s="78"/>
      <c r="T135" s="88"/>
      <c r="U135" s="88"/>
      <c r="V135" s="88"/>
      <c r="W135" s="88"/>
      <c r="X135" s="8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74"/>
      <c r="AN135" s="77"/>
      <c r="AO135" s="641"/>
      <c r="AP135" s="637"/>
      <c r="AQ135" s="399"/>
      <c r="AR135" s="399"/>
      <c r="AS135" s="399"/>
      <c r="AT135" s="399"/>
      <c r="AU135" s="399"/>
      <c r="AV135" s="399"/>
      <c r="AW135" s="399"/>
      <c r="AX135" s="399"/>
      <c r="AY135" s="399"/>
      <c r="AZ135" s="399"/>
      <c r="BA135" s="399"/>
      <c r="BB135" s="399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399"/>
      <c r="BP135" s="399"/>
      <c r="BQ135" s="399"/>
      <c r="BR135" s="399"/>
      <c r="BS135" s="399"/>
      <c r="BT135" s="399"/>
      <c r="BU135" s="399"/>
      <c r="BV135" s="399"/>
      <c r="BW135" s="399"/>
      <c r="BX135" s="399"/>
      <c r="BY135" s="399"/>
      <c r="BZ135" s="399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/>
    </row>
    <row r="136" spans="1:90" s="73" customFormat="1" ht="14.1" customHeight="1" hidden="1">
      <c r="A136" s="168">
        <v>127</v>
      </c>
      <c r="C136" s="78"/>
      <c r="D136" s="78"/>
      <c r="E136" s="78"/>
      <c r="F136" s="127"/>
      <c r="G136" s="141"/>
      <c r="H136" s="141"/>
      <c r="I136" s="141"/>
      <c r="J136" s="141"/>
      <c r="K136" s="121"/>
      <c r="L136" s="178" t="str">
        <f t="shared" si="27"/>
        <v/>
      </c>
      <c r="M136" s="179" t="str">
        <f t="shared" si="21"/>
        <v/>
      </c>
      <c r="N136" s="170">
        <f ca="1" t="shared" si="22"/>
        <v>40471.37188634259</v>
      </c>
      <c r="O136" s="171">
        <f ca="1" t="shared" si="23"/>
        <v>40471.37188634259</v>
      </c>
      <c r="P136" s="171">
        <f ca="1" t="shared" si="24"/>
        <v>40471.37188634259</v>
      </c>
      <c r="Q136" s="171">
        <f ca="1" t="shared" si="25"/>
        <v>40471.37188634259</v>
      </c>
      <c r="R136" s="171">
        <f ca="1" t="shared" si="26"/>
        <v>40471.37188634259</v>
      </c>
      <c r="S136" s="78"/>
      <c r="T136" s="88"/>
      <c r="U136" s="88"/>
      <c r="V136" s="88"/>
      <c r="W136" s="88"/>
      <c r="X136" s="8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74"/>
      <c r="AN136" s="77"/>
      <c r="AO136" s="641"/>
      <c r="AP136" s="637"/>
      <c r="AQ136" s="399"/>
      <c r="AR136" s="399"/>
      <c r="AS136" s="399"/>
      <c r="AT136" s="399"/>
      <c r="AU136" s="399"/>
      <c r="AV136" s="399"/>
      <c r="AW136" s="399"/>
      <c r="AX136" s="399"/>
      <c r="AY136" s="399"/>
      <c r="AZ136" s="399"/>
      <c r="BA136" s="399"/>
      <c r="BB136" s="399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399"/>
      <c r="BP136" s="399"/>
      <c r="BQ136" s="399"/>
      <c r="BR136" s="399"/>
      <c r="BS136" s="399"/>
      <c r="BT136" s="399"/>
      <c r="BU136" s="399"/>
      <c r="BV136" s="399"/>
      <c r="BW136" s="399"/>
      <c r="BX136" s="399"/>
      <c r="BY136" s="399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</row>
    <row r="137" spans="1:90" s="73" customFormat="1" ht="14.1" customHeight="1" hidden="1">
      <c r="A137" s="168">
        <v>128</v>
      </c>
      <c r="C137" s="78"/>
      <c r="D137" s="78"/>
      <c r="E137" s="78"/>
      <c r="F137" s="127"/>
      <c r="G137" s="141"/>
      <c r="H137" s="141"/>
      <c r="I137" s="141"/>
      <c r="J137" s="141"/>
      <c r="K137" s="121"/>
      <c r="L137" s="178" t="str">
        <f t="shared" si="27"/>
        <v/>
      </c>
      <c r="M137" s="179" t="str">
        <f t="shared" si="21"/>
        <v/>
      </c>
      <c r="N137" s="170">
        <f ca="1" t="shared" si="22"/>
        <v>40471.37188634259</v>
      </c>
      <c r="O137" s="171">
        <f ca="1" t="shared" si="23"/>
        <v>40471.37188634259</v>
      </c>
      <c r="P137" s="171">
        <f ca="1" t="shared" si="24"/>
        <v>40471.37188634259</v>
      </c>
      <c r="Q137" s="171">
        <f ca="1" t="shared" si="25"/>
        <v>40471.37188634259</v>
      </c>
      <c r="R137" s="171">
        <f ca="1" t="shared" si="26"/>
        <v>40471.37188634259</v>
      </c>
      <c r="S137" s="78"/>
      <c r="T137" s="88"/>
      <c r="U137" s="88"/>
      <c r="V137" s="88"/>
      <c r="W137" s="88"/>
      <c r="X137" s="8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74"/>
      <c r="AN137" s="77"/>
      <c r="AO137" s="641"/>
      <c r="AP137" s="637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399"/>
      <c r="BA137" s="399"/>
      <c r="BB137" s="399"/>
      <c r="BC137" s="400"/>
      <c r="BD137" s="400"/>
      <c r="BE137" s="400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 s="399"/>
      <c r="BP137" s="399"/>
      <c r="BQ137" s="399"/>
      <c r="BR137" s="399"/>
      <c r="BS137" s="399"/>
      <c r="BT137" s="399"/>
      <c r="BU137" s="399"/>
      <c r="BV137" s="399"/>
      <c r="BW137" s="399"/>
      <c r="BX137" s="399"/>
      <c r="BY137" s="399"/>
      <c r="BZ137" s="399"/>
      <c r="CA137" s="400"/>
      <c r="CB137" s="400"/>
      <c r="CC137" s="400"/>
      <c r="CD137" s="400"/>
      <c r="CE137" s="400"/>
      <c r="CF137" s="400"/>
      <c r="CG137" s="400"/>
      <c r="CH137" s="400"/>
      <c r="CI137" s="400"/>
      <c r="CJ137" s="400"/>
      <c r="CK137" s="400"/>
      <c r="CL137" s="400"/>
    </row>
    <row r="138" spans="1:90" s="73" customFormat="1" ht="14.1" customHeight="1" hidden="1">
      <c r="A138" s="168">
        <v>129</v>
      </c>
      <c r="C138" s="78"/>
      <c r="D138" s="78"/>
      <c r="E138" s="78"/>
      <c r="F138" s="127"/>
      <c r="G138" s="141"/>
      <c r="H138" s="141"/>
      <c r="I138" s="141"/>
      <c r="J138" s="141"/>
      <c r="K138" s="121"/>
      <c r="L138" s="178" t="str">
        <f t="shared" si="27"/>
        <v/>
      </c>
      <c r="M138" s="179" t="str">
        <f aca="true" t="shared" si="28" ref="M138:M152">IF(F138="","",+L138+(F138*7/5))</f>
        <v/>
      </c>
      <c r="N138" s="170">
        <f aca="true" t="shared" si="29" ref="N138:N152">IF(K138="",NOW(),K138)</f>
        <v>40471.37188634259</v>
      </c>
      <c r="O138" s="171">
        <f aca="true" t="shared" si="30" ref="O138:O152">IF(G138="",NOW(),VLOOKUP(G138,$A$10:$M$152,13))</f>
        <v>40471.37188634259</v>
      </c>
      <c r="P138" s="171">
        <f aca="true" t="shared" si="31" ref="P138:P152">IF(H138="",NOW(),VLOOKUP(H138,$A$10:$M$152,13))</f>
        <v>40471.37188634259</v>
      </c>
      <c r="Q138" s="171">
        <f aca="true" t="shared" si="32" ref="Q138:Q152">IF(I138="",NOW(),VLOOKUP(I138,$A$10:$M$152,13))</f>
        <v>40471.37188634259</v>
      </c>
      <c r="R138" s="171">
        <f aca="true" t="shared" si="33" ref="R138:R152">IF(J138="",NOW(),VLOOKUP(J138,$A$10:$M$152,13))</f>
        <v>40471.37188634259</v>
      </c>
      <c r="S138" s="78"/>
      <c r="T138" s="88"/>
      <c r="U138" s="88"/>
      <c r="V138" s="88"/>
      <c r="W138" s="88"/>
      <c r="X138" s="8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74"/>
      <c r="AN138" s="77"/>
      <c r="AO138" s="641"/>
      <c r="AP138" s="637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399"/>
      <c r="BC138" s="400"/>
      <c r="BD138" s="400"/>
      <c r="BE138" s="400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 s="399"/>
      <c r="BP138" s="399"/>
      <c r="BQ138" s="399"/>
      <c r="BR138" s="399"/>
      <c r="BS138" s="399"/>
      <c r="BT138" s="399"/>
      <c r="BU138" s="399"/>
      <c r="BV138" s="399"/>
      <c r="BW138" s="399"/>
      <c r="BX138" s="399"/>
      <c r="BY138" s="399"/>
      <c r="BZ138" s="399"/>
      <c r="CA138" s="400"/>
      <c r="CB138" s="400"/>
      <c r="CC138" s="400"/>
      <c r="CD138" s="400"/>
      <c r="CE138" s="400"/>
      <c r="CF138" s="400"/>
      <c r="CG138" s="400"/>
      <c r="CH138" s="400"/>
      <c r="CI138" s="400"/>
      <c r="CJ138" s="400"/>
      <c r="CK138" s="400"/>
      <c r="CL138" s="400"/>
    </row>
    <row r="139" spans="1:90" s="73" customFormat="1" ht="14.1" customHeight="1" hidden="1">
      <c r="A139" s="168">
        <v>130</v>
      </c>
      <c r="C139" s="78"/>
      <c r="D139" s="78"/>
      <c r="E139" s="78"/>
      <c r="F139" s="127"/>
      <c r="G139" s="141"/>
      <c r="H139" s="141"/>
      <c r="I139" s="141"/>
      <c r="J139" s="141"/>
      <c r="K139" s="121"/>
      <c r="L139" s="178" t="str">
        <f aca="true" t="shared" si="34" ref="L139:L152">IF(F139="","",IF(K139="",MAX(N139:R139),K139))</f>
        <v/>
      </c>
      <c r="M139" s="179" t="str">
        <f t="shared" si="28"/>
        <v/>
      </c>
      <c r="N139" s="170">
        <f ca="1" t="shared" si="29"/>
        <v>40471.37188634259</v>
      </c>
      <c r="O139" s="171">
        <f ca="1" t="shared" si="30"/>
        <v>40471.37188634259</v>
      </c>
      <c r="P139" s="171">
        <f ca="1" t="shared" si="31"/>
        <v>40471.37188634259</v>
      </c>
      <c r="Q139" s="171">
        <f ca="1" t="shared" si="32"/>
        <v>40471.37188634259</v>
      </c>
      <c r="R139" s="171">
        <f ca="1" t="shared" si="33"/>
        <v>40471.37188634259</v>
      </c>
      <c r="S139" s="78"/>
      <c r="T139" s="88"/>
      <c r="U139" s="88"/>
      <c r="V139" s="88"/>
      <c r="W139" s="88"/>
      <c r="X139" s="8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74"/>
      <c r="AN139" s="77"/>
      <c r="AO139" s="641"/>
      <c r="AP139" s="637"/>
      <c r="AQ139" s="399"/>
      <c r="AR139" s="399"/>
      <c r="AS139" s="399"/>
      <c r="AT139" s="399"/>
      <c r="AU139" s="399"/>
      <c r="AV139" s="399"/>
      <c r="AW139" s="399"/>
      <c r="AX139" s="399"/>
      <c r="AY139" s="399"/>
      <c r="AZ139" s="399"/>
      <c r="BA139" s="399"/>
      <c r="BB139" s="399"/>
      <c r="BC139" s="400"/>
      <c r="BD139" s="400"/>
      <c r="BE139" s="400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 s="399"/>
      <c r="BP139" s="399"/>
      <c r="BQ139" s="399"/>
      <c r="BR139" s="399"/>
      <c r="BS139" s="399"/>
      <c r="BT139" s="399"/>
      <c r="BU139" s="399"/>
      <c r="BV139" s="399"/>
      <c r="BW139" s="399"/>
      <c r="BX139" s="399"/>
      <c r="BY139" s="399"/>
      <c r="BZ139" s="399"/>
      <c r="CA139" s="400"/>
      <c r="CB139" s="400"/>
      <c r="CC139" s="400"/>
      <c r="CD139" s="400"/>
      <c r="CE139" s="400"/>
      <c r="CF139" s="400"/>
      <c r="CG139" s="400"/>
      <c r="CH139" s="400"/>
      <c r="CI139" s="400"/>
      <c r="CJ139" s="400"/>
      <c r="CK139" s="400"/>
      <c r="CL139" s="400"/>
    </row>
    <row r="140" spans="1:90" s="73" customFormat="1" ht="14.1" customHeight="1" hidden="1">
      <c r="A140" s="168">
        <v>131</v>
      </c>
      <c r="C140" s="78"/>
      <c r="D140" s="78"/>
      <c r="E140" s="78"/>
      <c r="F140" s="127"/>
      <c r="G140" s="141"/>
      <c r="H140" s="141"/>
      <c r="I140" s="141"/>
      <c r="J140" s="141"/>
      <c r="K140" s="121"/>
      <c r="L140" s="178" t="str">
        <f t="shared" si="34"/>
        <v/>
      </c>
      <c r="M140" s="179" t="str">
        <f t="shared" si="28"/>
        <v/>
      </c>
      <c r="N140" s="170">
        <f ca="1" t="shared" si="29"/>
        <v>40471.37188634259</v>
      </c>
      <c r="O140" s="171">
        <f ca="1" t="shared" si="30"/>
        <v>40471.37188634259</v>
      </c>
      <c r="P140" s="171">
        <f ca="1" t="shared" si="31"/>
        <v>40471.37188634259</v>
      </c>
      <c r="Q140" s="171">
        <f ca="1" t="shared" si="32"/>
        <v>40471.37188634259</v>
      </c>
      <c r="R140" s="171">
        <f ca="1" t="shared" si="33"/>
        <v>40471.37188634259</v>
      </c>
      <c r="S140" s="78"/>
      <c r="T140" s="88"/>
      <c r="U140" s="88"/>
      <c r="V140" s="88"/>
      <c r="W140" s="88"/>
      <c r="X140" s="8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74"/>
      <c r="AN140" s="77"/>
      <c r="AO140" s="641"/>
      <c r="AP140" s="637"/>
      <c r="AQ140" s="399"/>
      <c r="AR140" s="399"/>
      <c r="AS140" s="399"/>
      <c r="AT140" s="399"/>
      <c r="AU140" s="399"/>
      <c r="AV140" s="399"/>
      <c r="AW140" s="399"/>
      <c r="AX140" s="399"/>
      <c r="AY140" s="399"/>
      <c r="AZ140" s="399"/>
      <c r="BA140" s="399"/>
      <c r="BB140" s="399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399"/>
      <c r="BP140" s="399"/>
      <c r="BQ140" s="399"/>
      <c r="BR140" s="399"/>
      <c r="BS140" s="399"/>
      <c r="BT140" s="399"/>
      <c r="BU140" s="399"/>
      <c r="BV140" s="399"/>
      <c r="BW140" s="399"/>
      <c r="BX140" s="399"/>
      <c r="BY140" s="399"/>
      <c r="BZ140" s="399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</row>
    <row r="141" spans="1:90" s="73" customFormat="1" ht="14.1" customHeight="1" hidden="1">
      <c r="A141" s="168">
        <v>132</v>
      </c>
      <c r="C141" s="78"/>
      <c r="D141" s="78"/>
      <c r="E141" s="78"/>
      <c r="F141" s="127"/>
      <c r="G141" s="141"/>
      <c r="H141" s="141"/>
      <c r="I141" s="141"/>
      <c r="J141" s="141"/>
      <c r="K141" s="121"/>
      <c r="L141" s="178" t="str">
        <f t="shared" si="34"/>
        <v/>
      </c>
      <c r="M141" s="179" t="str">
        <f t="shared" si="28"/>
        <v/>
      </c>
      <c r="N141" s="170">
        <f ca="1" t="shared" si="29"/>
        <v>40471.37188634259</v>
      </c>
      <c r="O141" s="171">
        <f ca="1" t="shared" si="30"/>
        <v>40471.37188634259</v>
      </c>
      <c r="P141" s="171">
        <f ca="1" t="shared" si="31"/>
        <v>40471.37188634259</v>
      </c>
      <c r="Q141" s="171">
        <f ca="1" t="shared" si="32"/>
        <v>40471.37188634259</v>
      </c>
      <c r="R141" s="171">
        <f ca="1" t="shared" si="33"/>
        <v>40471.37188634259</v>
      </c>
      <c r="S141" s="78"/>
      <c r="T141" s="88"/>
      <c r="U141" s="88"/>
      <c r="V141" s="88"/>
      <c r="W141" s="88"/>
      <c r="X141" s="8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74"/>
      <c r="AN141" s="77"/>
      <c r="AO141" s="641"/>
      <c r="AP141" s="637"/>
      <c r="AQ141" s="399"/>
      <c r="AR141" s="399"/>
      <c r="AS141" s="399"/>
      <c r="AT141" s="399"/>
      <c r="AU141" s="399"/>
      <c r="AV141" s="399"/>
      <c r="AW141" s="399"/>
      <c r="AX141" s="399"/>
      <c r="AY141" s="399"/>
      <c r="AZ141" s="399"/>
      <c r="BA141" s="399"/>
      <c r="BB141" s="399"/>
      <c r="BC141" s="400"/>
      <c r="BD141" s="400"/>
      <c r="BE141" s="400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 s="399"/>
      <c r="BP141" s="399"/>
      <c r="BQ141" s="399"/>
      <c r="BR141" s="399"/>
      <c r="BS141" s="399"/>
      <c r="BT141" s="399"/>
      <c r="BU141" s="399"/>
      <c r="BV141" s="399"/>
      <c r="BW141" s="399"/>
      <c r="BX141" s="399"/>
      <c r="BY141" s="399"/>
      <c r="BZ141" s="399"/>
      <c r="CA141" s="400"/>
      <c r="CB141" s="400"/>
      <c r="CC141" s="400"/>
      <c r="CD141" s="400"/>
      <c r="CE141" s="400"/>
      <c r="CF141" s="400"/>
      <c r="CG141" s="400"/>
      <c r="CH141" s="400"/>
      <c r="CI141" s="400"/>
      <c r="CJ141" s="400"/>
      <c r="CK141" s="400"/>
      <c r="CL141" s="400"/>
    </row>
    <row r="142" spans="1:90" s="73" customFormat="1" ht="14.1" customHeight="1" hidden="1">
      <c r="A142" s="168">
        <v>133</v>
      </c>
      <c r="C142" s="78"/>
      <c r="D142" s="78"/>
      <c r="E142" s="78"/>
      <c r="F142" s="127"/>
      <c r="G142" s="141"/>
      <c r="H142" s="141"/>
      <c r="I142" s="141"/>
      <c r="J142" s="141"/>
      <c r="K142" s="121"/>
      <c r="L142" s="178" t="str">
        <f t="shared" si="34"/>
        <v/>
      </c>
      <c r="M142" s="179" t="str">
        <f t="shared" si="28"/>
        <v/>
      </c>
      <c r="N142" s="170">
        <f ca="1" t="shared" si="29"/>
        <v>40471.37188634259</v>
      </c>
      <c r="O142" s="171">
        <f ca="1" t="shared" si="30"/>
        <v>40471.37188634259</v>
      </c>
      <c r="P142" s="171">
        <f ca="1" t="shared" si="31"/>
        <v>40471.37188634259</v>
      </c>
      <c r="Q142" s="171">
        <f ca="1" t="shared" si="32"/>
        <v>40471.37188634259</v>
      </c>
      <c r="R142" s="171">
        <f ca="1" t="shared" si="33"/>
        <v>40471.37188634259</v>
      </c>
      <c r="S142" s="78"/>
      <c r="T142" s="88"/>
      <c r="U142" s="88"/>
      <c r="V142" s="88"/>
      <c r="W142" s="88"/>
      <c r="X142" s="8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74"/>
      <c r="AN142" s="77"/>
      <c r="AO142" s="641"/>
      <c r="AP142" s="637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400"/>
      <c r="BD142" s="400"/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399"/>
      <c r="BP142" s="399"/>
      <c r="BQ142" s="399"/>
      <c r="BR142" s="399"/>
      <c r="BS142" s="399"/>
      <c r="BT142" s="399"/>
      <c r="BU142" s="399"/>
      <c r="BV142" s="399"/>
      <c r="BW142" s="399"/>
      <c r="BX142" s="399"/>
      <c r="BY142" s="399"/>
      <c r="BZ142" s="399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/>
      <c r="CK142" s="400"/>
      <c r="CL142" s="400"/>
    </row>
    <row r="143" spans="1:90" s="73" customFormat="1" ht="14.1" customHeight="1" hidden="1">
      <c r="A143" s="168">
        <v>134</v>
      </c>
      <c r="C143" s="78"/>
      <c r="D143" s="78"/>
      <c r="E143" s="78"/>
      <c r="F143" s="127"/>
      <c r="G143" s="141"/>
      <c r="H143" s="141"/>
      <c r="I143" s="141"/>
      <c r="J143" s="141"/>
      <c r="K143" s="121"/>
      <c r="L143" s="178" t="str">
        <f t="shared" si="34"/>
        <v/>
      </c>
      <c r="M143" s="179" t="str">
        <f t="shared" si="28"/>
        <v/>
      </c>
      <c r="N143" s="170">
        <f ca="1" t="shared" si="29"/>
        <v>40471.37188634259</v>
      </c>
      <c r="O143" s="171">
        <f ca="1" t="shared" si="30"/>
        <v>40471.37188634259</v>
      </c>
      <c r="P143" s="171">
        <f ca="1" t="shared" si="31"/>
        <v>40471.37188634259</v>
      </c>
      <c r="Q143" s="171">
        <f ca="1" t="shared" si="32"/>
        <v>40471.37188634259</v>
      </c>
      <c r="R143" s="171">
        <f ca="1" t="shared" si="33"/>
        <v>40471.37188634259</v>
      </c>
      <c r="S143" s="78"/>
      <c r="T143" s="88"/>
      <c r="U143" s="88"/>
      <c r="V143" s="88"/>
      <c r="W143" s="88"/>
      <c r="X143" s="8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74"/>
      <c r="AN143" s="77"/>
      <c r="AO143" s="641"/>
      <c r="AP143" s="637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400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399"/>
      <c r="BP143" s="399"/>
      <c r="BQ143" s="399"/>
      <c r="BR143" s="399"/>
      <c r="BS143" s="399"/>
      <c r="BT143" s="399"/>
      <c r="BU143" s="399"/>
      <c r="BV143" s="399"/>
      <c r="BW143" s="399"/>
      <c r="BX143" s="399"/>
      <c r="BY143" s="399"/>
      <c r="BZ143" s="399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</row>
    <row r="144" spans="1:90" s="73" customFormat="1" ht="14.1" customHeight="1" hidden="1">
      <c r="A144" s="168">
        <v>135</v>
      </c>
      <c r="C144" s="78"/>
      <c r="D144" s="78"/>
      <c r="E144" s="78"/>
      <c r="F144" s="127"/>
      <c r="G144" s="141"/>
      <c r="H144" s="141"/>
      <c r="I144" s="141"/>
      <c r="J144" s="141"/>
      <c r="K144" s="121"/>
      <c r="L144" s="178" t="str">
        <f t="shared" si="34"/>
        <v/>
      </c>
      <c r="M144" s="179" t="str">
        <f t="shared" si="28"/>
        <v/>
      </c>
      <c r="N144" s="170">
        <f ca="1" t="shared" si="29"/>
        <v>40471.37188634259</v>
      </c>
      <c r="O144" s="171">
        <f ca="1" t="shared" si="30"/>
        <v>40471.37188634259</v>
      </c>
      <c r="P144" s="171">
        <f ca="1" t="shared" si="31"/>
        <v>40471.37188634259</v>
      </c>
      <c r="Q144" s="171">
        <f ca="1" t="shared" si="32"/>
        <v>40471.37188634259</v>
      </c>
      <c r="R144" s="171">
        <f ca="1" t="shared" si="33"/>
        <v>40471.37188634259</v>
      </c>
      <c r="S144" s="78"/>
      <c r="T144" s="88"/>
      <c r="U144" s="88"/>
      <c r="V144" s="88"/>
      <c r="W144" s="88"/>
      <c r="X144" s="8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74"/>
      <c r="AN144" s="77"/>
      <c r="AO144" s="641"/>
      <c r="AP144" s="637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400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399"/>
      <c r="BP144" s="399"/>
      <c r="BQ144" s="399"/>
      <c r="BR144" s="399"/>
      <c r="BS144" s="399"/>
      <c r="BT144" s="399"/>
      <c r="BU144" s="399"/>
      <c r="BV144" s="399"/>
      <c r="BW144" s="399"/>
      <c r="BX144" s="399"/>
      <c r="BY144" s="399"/>
      <c r="BZ144" s="399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0"/>
      <c r="CK144" s="400"/>
      <c r="CL144" s="400"/>
    </row>
    <row r="145" spans="1:90" s="73" customFormat="1" ht="14.1" customHeight="1" hidden="1">
      <c r="A145" s="168">
        <v>136</v>
      </c>
      <c r="C145" s="78"/>
      <c r="D145" s="78"/>
      <c r="E145" s="78"/>
      <c r="F145" s="127"/>
      <c r="G145" s="141"/>
      <c r="H145" s="141"/>
      <c r="I145" s="141"/>
      <c r="J145" s="141"/>
      <c r="K145" s="121"/>
      <c r="L145" s="178" t="str">
        <f t="shared" si="34"/>
        <v/>
      </c>
      <c r="M145" s="179" t="str">
        <f t="shared" si="28"/>
        <v/>
      </c>
      <c r="N145" s="170">
        <f ca="1" t="shared" si="29"/>
        <v>40471.37188634259</v>
      </c>
      <c r="O145" s="171">
        <f ca="1" t="shared" si="30"/>
        <v>40471.37188634259</v>
      </c>
      <c r="P145" s="171">
        <f ca="1" t="shared" si="31"/>
        <v>40471.37188634259</v>
      </c>
      <c r="Q145" s="171">
        <f ca="1" t="shared" si="32"/>
        <v>40471.37188634259</v>
      </c>
      <c r="R145" s="171">
        <f ca="1" t="shared" si="33"/>
        <v>40471.37188634259</v>
      </c>
      <c r="S145" s="78"/>
      <c r="T145" s="88"/>
      <c r="U145" s="88"/>
      <c r="V145" s="88"/>
      <c r="W145" s="88"/>
      <c r="X145" s="8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74"/>
      <c r="AN145" s="77"/>
      <c r="AO145" s="641"/>
      <c r="AP145" s="637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399"/>
      <c r="BP145" s="399"/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400"/>
      <c r="CB145" s="400"/>
      <c r="CC145" s="400"/>
      <c r="CD145" s="400"/>
      <c r="CE145" s="400"/>
      <c r="CF145" s="400"/>
      <c r="CG145" s="400"/>
      <c r="CH145" s="400"/>
      <c r="CI145" s="400"/>
      <c r="CJ145" s="400"/>
      <c r="CK145" s="400"/>
      <c r="CL145" s="400"/>
    </row>
    <row r="146" spans="1:90" s="73" customFormat="1" ht="14.1" customHeight="1" hidden="1">
      <c r="A146" s="168">
        <v>137</v>
      </c>
      <c r="C146" s="78"/>
      <c r="D146" s="78"/>
      <c r="E146" s="78"/>
      <c r="F146" s="127"/>
      <c r="G146" s="141"/>
      <c r="H146" s="141"/>
      <c r="I146" s="141"/>
      <c r="J146" s="141"/>
      <c r="K146" s="121"/>
      <c r="L146" s="178" t="str">
        <f t="shared" si="34"/>
        <v/>
      </c>
      <c r="M146" s="179" t="str">
        <f t="shared" si="28"/>
        <v/>
      </c>
      <c r="N146" s="170">
        <f ca="1" t="shared" si="29"/>
        <v>40471.37188634259</v>
      </c>
      <c r="O146" s="171">
        <f ca="1" t="shared" si="30"/>
        <v>40471.37188634259</v>
      </c>
      <c r="P146" s="171">
        <f ca="1" t="shared" si="31"/>
        <v>40471.37188634259</v>
      </c>
      <c r="Q146" s="171">
        <f ca="1" t="shared" si="32"/>
        <v>40471.37188634259</v>
      </c>
      <c r="R146" s="171">
        <f ca="1" t="shared" si="33"/>
        <v>40471.37188634259</v>
      </c>
      <c r="S146" s="78"/>
      <c r="T146" s="88"/>
      <c r="U146" s="88"/>
      <c r="V146" s="88"/>
      <c r="W146" s="88"/>
      <c r="X146" s="8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74"/>
      <c r="AN146" s="77"/>
      <c r="AO146" s="641"/>
      <c r="AP146" s="637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399"/>
      <c r="BP146" s="399"/>
      <c r="BQ146" s="399"/>
      <c r="BR146" s="399"/>
      <c r="BS146" s="399"/>
      <c r="BT146" s="399"/>
      <c r="BU146" s="399"/>
      <c r="BV146" s="399"/>
      <c r="BW146" s="399"/>
      <c r="BX146" s="399"/>
      <c r="BY146" s="399"/>
      <c r="BZ146" s="399"/>
      <c r="CA146" s="400"/>
      <c r="CB146" s="400"/>
      <c r="CC146" s="400"/>
      <c r="CD146" s="400"/>
      <c r="CE146" s="400"/>
      <c r="CF146" s="400"/>
      <c r="CG146" s="400"/>
      <c r="CH146" s="400"/>
      <c r="CI146" s="400"/>
      <c r="CJ146" s="400"/>
      <c r="CK146" s="400"/>
      <c r="CL146" s="400"/>
    </row>
    <row r="147" spans="1:90" s="73" customFormat="1" ht="14.1" customHeight="1" hidden="1">
      <c r="A147" s="168">
        <v>138</v>
      </c>
      <c r="C147" s="78"/>
      <c r="D147" s="78"/>
      <c r="E147" s="78"/>
      <c r="F147" s="127"/>
      <c r="G147" s="141"/>
      <c r="H147" s="141"/>
      <c r="I147" s="141"/>
      <c r="J147" s="141"/>
      <c r="K147" s="121"/>
      <c r="L147" s="178" t="str">
        <f t="shared" si="34"/>
        <v/>
      </c>
      <c r="M147" s="179" t="str">
        <f t="shared" si="28"/>
        <v/>
      </c>
      <c r="N147" s="170">
        <f ca="1" t="shared" si="29"/>
        <v>40471.37188634259</v>
      </c>
      <c r="O147" s="171">
        <f ca="1" t="shared" si="30"/>
        <v>40471.37188634259</v>
      </c>
      <c r="P147" s="171">
        <f ca="1" t="shared" si="31"/>
        <v>40471.37188634259</v>
      </c>
      <c r="Q147" s="171">
        <f ca="1" t="shared" si="32"/>
        <v>40471.37188634259</v>
      </c>
      <c r="R147" s="171">
        <f ca="1" t="shared" si="33"/>
        <v>40471.37188634259</v>
      </c>
      <c r="S147" s="78"/>
      <c r="T147" s="88"/>
      <c r="U147" s="88"/>
      <c r="V147" s="88"/>
      <c r="W147" s="88"/>
      <c r="X147" s="8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74"/>
      <c r="AN147" s="77"/>
      <c r="AO147" s="641"/>
      <c r="AP147" s="637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400"/>
      <c r="BD147" s="400"/>
      <c r="BE147" s="400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 s="399"/>
      <c r="BP147" s="399"/>
      <c r="BQ147" s="399"/>
      <c r="BR147" s="399"/>
      <c r="BS147" s="399"/>
      <c r="BT147" s="399"/>
      <c r="BU147" s="399"/>
      <c r="BV147" s="399"/>
      <c r="BW147" s="399"/>
      <c r="BX147" s="399"/>
      <c r="BY147" s="399"/>
      <c r="BZ147" s="399"/>
      <c r="CA147" s="400"/>
      <c r="CB147" s="400"/>
      <c r="CC147" s="400"/>
      <c r="CD147" s="400"/>
      <c r="CE147" s="400"/>
      <c r="CF147" s="400"/>
      <c r="CG147" s="400"/>
      <c r="CH147" s="400"/>
      <c r="CI147" s="400"/>
      <c r="CJ147" s="400"/>
      <c r="CK147" s="400"/>
      <c r="CL147" s="400"/>
    </row>
    <row r="148" spans="1:90" s="73" customFormat="1" ht="14.1" customHeight="1" hidden="1">
      <c r="A148" s="168">
        <v>139</v>
      </c>
      <c r="C148" s="78"/>
      <c r="D148" s="78"/>
      <c r="E148" s="78"/>
      <c r="F148" s="127"/>
      <c r="G148" s="141"/>
      <c r="H148" s="141"/>
      <c r="I148" s="141"/>
      <c r="J148" s="141"/>
      <c r="K148" s="121"/>
      <c r="L148" s="178" t="str">
        <f t="shared" si="34"/>
        <v/>
      </c>
      <c r="M148" s="179" t="str">
        <f t="shared" si="28"/>
        <v/>
      </c>
      <c r="N148" s="170">
        <f ca="1" t="shared" si="29"/>
        <v>40471.37188634259</v>
      </c>
      <c r="O148" s="171">
        <f ca="1" t="shared" si="30"/>
        <v>40471.37188634259</v>
      </c>
      <c r="P148" s="171">
        <f ca="1" t="shared" si="31"/>
        <v>40471.37188634259</v>
      </c>
      <c r="Q148" s="171">
        <f ca="1" t="shared" si="32"/>
        <v>40471.37188634259</v>
      </c>
      <c r="R148" s="171">
        <f ca="1" t="shared" si="33"/>
        <v>40471.37188634259</v>
      </c>
      <c r="S148" s="78"/>
      <c r="T148" s="88"/>
      <c r="U148" s="88"/>
      <c r="V148" s="88"/>
      <c r="W148" s="88"/>
      <c r="X148" s="8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74"/>
      <c r="AN148" s="77"/>
      <c r="AO148" s="641"/>
      <c r="AP148" s="637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400"/>
      <c r="BD148" s="400"/>
      <c r="BE148" s="400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 s="399"/>
      <c r="BP148" s="399"/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400"/>
      <c r="CB148" s="400"/>
      <c r="CC148" s="400"/>
      <c r="CD148" s="400"/>
      <c r="CE148" s="400"/>
      <c r="CF148" s="400"/>
      <c r="CG148" s="400"/>
      <c r="CH148" s="400"/>
      <c r="CI148" s="400"/>
      <c r="CJ148" s="400"/>
      <c r="CK148" s="400"/>
      <c r="CL148" s="400"/>
    </row>
    <row r="149" spans="1:90" s="73" customFormat="1" ht="14.1" customHeight="1" hidden="1">
      <c r="A149" s="168">
        <v>140</v>
      </c>
      <c r="C149" s="78"/>
      <c r="D149" s="78"/>
      <c r="E149" s="78"/>
      <c r="F149" s="127"/>
      <c r="G149" s="141"/>
      <c r="H149" s="141"/>
      <c r="I149" s="141"/>
      <c r="J149" s="141"/>
      <c r="K149" s="121"/>
      <c r="L149" s="178" t="str">
        <f t="shared" si="34"/>
        <v/>
      </c>
      <c r="M149" s="179" t="str">
        <f t="shared" si="28"/>
        <v/>
      </c>
      <c r="N149" s="170">
        <f ca="1" t="shared" si="29"/>
        <v>40471.37188634259</v>
      </c>
      <c r="O149" s="171">
        <f ca="1" t="shared" si="30"/>
        <v>40471.37188634259</v>
      </c>
      <c r="P149" s="171">
        <f ca="1" t="shared" si="31"/>
        <v>40471.37188634259</v>
      </c>
      <c r="Q149" s="171">
        <f ca="1" t="shared" si="32"/>
        <v>40471.37188634259</v>
      </c>
      <c r="R149" s="171">
        <f ca="1" t="shared" si="33"/>
        <v>40471.37188634259</v>
      </c>
      <c r="S149" s="78"/>
      <c r="T149" s="88"/>
      <c r="U149" s="88"/>
      <c r="V149" s="88"/>
      <c r="W149" s="88"/>
      <c r="X149" s="8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74"/>
      <c r="AN149" s="77"/>
      <c r="AO149" s="641"/>
      <c r="AP149" s="637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399"/>
      <c r="BP149" s="399"/>
      <c r="BQ149" s="399"/>
      <c r="BR149" s="399"/>
      <c r="BS149" s="399"/>
      <c r="BT149" s="399"/>
      <c r="BU149" s="399"/>
      <c r="BV149" s="399"/>
      <c r="BW149" s="399"/>
      <c r="BX149" s="399"/>
      <c r="BY149" s="399"/>
      <c r="BZ149" s="399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</row>
    <row r="150" spans="1:90" s="73" customFormat="1" ht="14.1" customHeight="1" hidden="1">
      <c r="A150" s="168">
        <v>141</v>
      </c>
      <c r="C150" s="78"/>
      <c r="D150" s="78"/>
      <c r="E150" s="78"/>
      <c r="F150" s="127"/>
      <c r="G150" s="141"/>
      <c r="H150" s="141"/>
      <c r="I150" s="141"/>
      <c r="J150" s="141"/>
      <c r="K150" s="121"/>
      <c r="L150" s="178" t="str">
        <f t="shared" si="34"/>
        <v/>
      </c>
      <c r="M150" s="179" t="str">
        <f t="shared" si="28"/>
        <v/>
      </c>
      <c r="N150" s="170">
        <f ca="1" t="shared" si="29"/>
        <v>40471.37188634259</v>
      </c>
      <c r="O150" s="171">
        <f ca="1" t="shared" si="30"/>
        <v>40471.37188634259</v>
      </c>
      <c r="P150" s="171">
        <f ca="1" t="shared" si="31"/>
        <v>40471.37188634259</v>
      </c>
      <c r="Q150" s="171">
        <f ca="1" t="shared" si="32"/>
        <v>40471.37188634259</v>
      </c>
      <c r="R150" s="171">
        <f ca="1" t="shared" si="33"/>
        <v>40471.37188634259</v>
      </c>
      <c r="S150" s="78"/>
      <c r="T150" s="88"/>
      <c r="U150" s="88"/>
      <c r="V150" s="88"/>
      <c r="W150" s="88"/>
      <c r="X150" s="8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74"/>
      <c r="AN150" s="77"/>
      <c r="AO150" s="641"/>
      <c r="AP150" s="637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400"/>
      <c r="BD150" s="400"/>
      <c r="BE150" s="400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 s="399"/>
      <c r="BP150" s="399"/>
      <c r="BQ150" s="399"/>
      <c r="BR150" s="399"/>
      <c r="BS150" s="399"/>
      <c r="BT150" s="399"/>
      <c r="BU150" s="399"/>
      <c r="BV150" s="399"/>
      <c r="BW150" s="399"/>
      <c r="BX150" s="399"/>
      <c r="BY150" s="399"/>
      <c r="BZ150" s="399"/>
      <c r="CA150" s="400"/>
      <c r="CB150" s="400"/>
      <c r="CC150" s="400"/>
      <c r="CD150" s="400"/>
      <c r="CE150" s="400"/>
      <c r="CF150" s="400"/>
      <c r="CG150" s="400"/>
      <c r="CH150" s="400"/>
      <c r="CI150" s="400"/>
      <c r="CJ150" s="400"/>
      <c r="CK150" s="400"/>
      <c r="CL150" s="400"/>
    </row>
    <row r="151" spans="1:90" s="73" customFormat="1" ht="14.1" customHeight="1" hidden="1">
      <c r="A151" s="168">
        <v>142</v>
      </c>
      <c r="C151" s="78"/>
      <c r="D151" s="78"/>
      <c r="E151" s="78"/>
      <c r="F151" s="127"/>
      <c r="G151" s="141"/>
      <c r="H151" s="141"/>
      <c r="I151" s="141"/>
      <c r="J151" s="141"/>
      <c r="K151" s="121"/>
      <c r="L151" s="178" t="str">
        <f t="shared" si="34"/>
        <v/>
      </c>
      <c r="M151" s="179" t="str">
        <f t="shared" si="28"/>
        <v/>
      </c>
      <c r="N151" s="170">
        <f ca="1" t="shared" si="29"/>
        <v>40471.37188634259</v>
      </c>
      <c r="O151" s="171">
        <f ca="1" t="shared" si="30"/>
        <v>40471.37188634259</v>
      </c>
      <c r="P151" s="171">
        <f ca="1" t="shared" si="31"/>
        <v>40471.37188634259</v>
      </c>
      <c r="Q151" s="171">
        <f ca="1" t="shared" si="32"/>
        <v>40471.37188634259</v>
      </c>
      <c r="R151" s="171">
        <f ca="1" t="shared" si="33"/>
        <v>40471.37188634259</v>
      </c>
      <c r="S151" s="78"/>
      <c r="T151" s="88"/>
      <c r="U151" s="88"/>
      <c r="V151" s="88"/>
      <c r="W151" s="88"/>
      <c r="X151" s="8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74"/>
      <c r="AN151" s="77"/>
      <c r="AO151" s="641"/>
      <c r="AP151" s="637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400"/>
      <c r="BD151" s="400"/>
      <c r="BE151" s="400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 s="399"/>
      <c r="BP151" s="399"/>
      <c r="BQ151" s="399"/>
      <c r="BR151" s="399"/>
      <c r="BS151" s="399"/>
      <c r="BT151" s="399"/>
      <c r="BU151" s="399"/>
      <c r="BV151" s="399"/>
      <c r="BW151" s="399"/>
      <c r="BX151" s="399"/>
      <c r="BY151" s="399"/>
      <c r="BZ151" s="399"/>
      <c r="CA151" s="400"/>
      <c r="CB151" s="400"/>
      <c r="CC151" s="400"/>
      <c r="CD151" s="400"/>
      <c r="CE151" s="400"/>
      <c r="CF151" s="400"/>
      <c r="CG151" s="400"/>
      <c r="CH151" s="400"/>
      <c r="CI151" s="400"/>
      <c r="CJ151" s="400"/>
      <c r="CK151" s="400"/>
      <c r="CL151" s="400"/>
    </row>
    <row r="152" spans="6:90" s="22" customFormat="1" ht="12.75" thickBot="1">
      <c r="F152" s="128"/>
      <c r="G152" s="140"/>
      <c r="H152" s="140"/>
      <c r="I152" s="140"/>
      <c r="J152" s="140"/>
      <c r="K152" s="121"/>
      <c r="L152" s="178" t="str">
        <f t="shared" si="34"/>
        <v/>
      </c>
      <c r="M152" s="179" t="str">
        <f t="shared" si="28"/>
        <v/>
      </c>
      <c r="N152" s="170">
        <f ca="1" t="shared" si="29"/>
        <v>40471.37188634259</v>
      </c>
      <c r="O152" s="171">
        <f ca="1" t="shared" si="30"/>
        <v>40471.37188634259</v>
      </c>
      <c r="P152" s="171">
        <f ca="1" t="shared" si="31"/>
        <v>40471.37188634259</v>
      </c>
      <c r="Q152" s="171">
        <f ca="1" t="shared" si="32"/>
        <v>40471.37188634259</v>
      </c>
      <c r="R152" s="171">
        <f ca="1" t="shared" si="33"/>
        <v>40471.37188634259</v>
      </c>
      <c r="S152" s="78"/>
      <c r="T152" s="88"/>
      <c r="U152" s="88"/>
      <c r="V152" s="88"/>
      <c r="W152" s="88"/>
      <c r="X152" s="8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21"/>
      <c r="AN152" s="30"/>
      <c r="AO152" s="642"/>
      <c r="AP152" s="648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400"/>
      <c r="BD152" s="400"/>
      <c r="BE152" s="400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 s="399"/>
      <c r="BP152" s="399"/>
      <c r="BQ152" s="399"/>
      <c r="BR152" s="399"/>
      <c r="BS152" s="399"/>
      <c r="BT152" s="399"/>
      <c r="BU152" s="399"/>
      <c r="BV152" s="399"/>
      <c r="BW152" s="399"/>
      <c r="BX152" s="399"/>
      <c r="BY152" s="399"/>
      <c r="BZ152" s="399"/>
      <c r="CA152" s="400"/>
      <c r="CB152" s="400"/>
      <c r="CC152" s="400"/>
      <c r="CD152" s="400"/>
      <c r="CE152" s="400"/>
      <c r="CF152" s="400"/>
      <c r="CG152" s="400"/>
      <c r="CH152" s="400"/>
      <c r="CI152" s="400"/>
      <c r="CJ152" s="400"/>
      <c r="CK152" s="400"/>
      <c r="CL152" s="400"/>
    </row>
    <row r="153" spans="6:52" s="29" customFormat="1" ht="8.25" customHeight="1">
      <c r="F153" s="129"/>
      <c r="G153" s="140"/>
      <c r="H153" s="140"/>
      <c r="I153" s="140"/>
      <c r="J153" s="140"/>
      <c r="K153" s="140"/>
      <c r="L153" s="157"/>
      <c r="M153" s="157"/>
      <c r="T153" s="90"/>
      <c r="U153" s="90"/>
      <c r="V153" s="91"/>
      <c r="W153" s="90"/>
      <c r="X153" s="92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32"/>
      <c r="AN153" s="32"/>
      <c r="AO153" s="32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3:52" s="35" customFormat="1" ht="14.25">
      <c r="C154" s="37" t="s">
        <v>13</v>
      </c>
      <c r="D154" s="37"/>
      <c r="E154" s="37"/>
      <c r="F154" s="130"/>
      <c r="G154" s="143"/>
      <c r="H154" s="143"/>
      <c r="I154" s="143"/>
      <c r="J154" s="143"/>
      <c r="K154" s="143"/>
      <c r="L154" s="180"/>
      <c r="M154" s="180"/>
      <c r="N154" s="86"/>
      <c r="O154" s="86"/>
      <c r="P154" s="86"/>
      <c r="Q154" s="86"/>
      <c r="R154" s="86"/>
      <c r="S154" s="86"/>
      <c r="T154" s="93">
        <f aca="true" t="shared" si="35" ref="T154:AL154">SUM(T10:T153)</f>
        <v>10</v>
      </c>
      <c r="U154" s="93">
        <f t="shared" si="35"/>
        <v>0</v>
      </c>
      <c r="V154" s="93">
        <f t="shared" si="35"/>
        <v>0</v>
      </c>
      <c r="W154" s="93">
        <f t="shared" si="35"/>
        <v>0</v>
      </c>
      <c r="X154" s="93">
        <f t="shared" si="35"/>
        <v>0</v>
      </c>
      <c r="Y154" s="94">
        <f t="shared" si="35"/>
        <v>279.28</v>
      </c>
      <c r="Z154" s="94">
        <f t="shared" si="35"/>
        <v>578</v>
      </c>
      <c r="AA154" s="94">
        <f t="shared" si="35"/>
        <v>0</v>
      </c>
      <c r="AB154" s="94">
        <f t="shared" si="35"/>
        <v>0</v>
      </c>
      <c r="AC154" s="94">
        <f t="shared" si="35"/>
        <v>0</v>
      </c>
      <c r="AD154" s="94">
        <f t="shared" si="35"/>
        <v>0</v>
      </c>
      <c r="AE154" s="94">
        <f t="shared" si="35"/>
        <v>269</v>
      </c>
      <c r="AF154" s="94">
        <f t="shared" si="35"/>
        <v>148</v>
      </c>
      <c r="AG154" s="94">
        <f t="shared" si="35"/>
        <v>0</v>
      </c>
      <c r="AH154" s="94">
        <f t="shared" si="35"/>
        <v>0</v>
      </c>
      <c r="AI154" s="94">
        <f t="shared" si="35"/>
        <v>0</v>
      </c>
      <c r="AJ154" s="94">
        <f t="shared" si="35"/>
        <v>0</v>
      </c>
      <c r="AK154" s="94">
        <f t="shared" si="35"/>
        <v>0</v>
      </c>
      <c r="AL154" s="94">
        <f t="shared" si="35"/>
        <v>0</v>
      </c>
      <c r="AP154" s="22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6:52" s="31" customFormat="1" ht="15" thickBot="1">
      <c r="F155" s="131"/>
      <c r="G155" s="140"/>
      <c r="H155" s="140"/>
      <c r="I155" s="140"/>
      <c r="J155" s="140"/>
      <c r="K155" s="140"/>
      <c r="L155" s="157"/>
      <c r="M155" s="157"/>
      <c r="T155" s="162"/>
      <c r="U155" s="162"/>
      <c r="V155" s="163"/>
      <c r="W155" s="162"/>
      <c r="X155" s="162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P155" s="22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2:52" s="42" customFormat="1" ht="16.5" thickBot="1">
      <c r="B156" s="95" t="s">
        <v>54</v>
      </c>
      <c r="C156" s="97"/>
      <c r="D156" s="96"/>
      <c r="E156" s="96"/>
      <c r="F156" s="132">
        <f>SUM(T156:AL156)</f>
        <v>183.4261108</v>
      </c>
      <c r="G156" s="144"/>
      <c r="H156" s="144"/>
      <c r="I156" s="144"/>
      <c r="J156" s="144"/>
      <c r="K156" s="144"/>
      <c r="L156" s="181"/>
      <c r="M156" s="181"/>
      <c r="T156" s="165">
        <f>+T154*T9</f>
        <v>11.7</v>
      </c>
      <c r="U156" s="165">
        <f>+U154*U9</f>
        <v>0</v>
      </c>
      <c r="V156" s="165">
        <f>+V154*V9</f>
        <v>0</v>
      </c>
      <c r="W156" s="165">
        <f>+W154*W9</f>
        <v>0</v>
      </c>
      <c r="X156" s="165">
        <f>+X154*X9</f>
        <v>0</v>
      </c>
      <c r="Y156" s="165">
        <f aca="true" t="shared" si="36" ref="Y156:AL156">(+Y154*Y9)/1000</f>
        <v>49.3934608</v>
      </c>
      <c r="Z156" s="165">
        <f t="shared" si="36"/>
        <v>68.56236</v>
      </c>
      <c r="AA156" s="165">
        <f t="shared" si="36"/>
        <v>0</v>
      </c>
      <c r="AB156" s="165">
        <f t="shared" si="36"/>
        <v>0</v>
      </c>
      <c r="AC156" s="165">
        <f t="shared" si="36"/>
        <v>0</v>
      </c>
      <c r="AD156" s="165">
        <f t="shared" si="36"/>
        <v>0</v>
      </c>
      <c r="AE156" s="165">
        <f t="shared" si="36"/>
        <v>40.589409999999994</v>
      </c>
      <c r="AF156" s="165">
        <f t="shared" si="36"/>
        <v>13.18088</v>
      </c>
      <c r="AG156" s="165">
        <f t="shared" si="36"/>
        <v>0</v>
      </c>
      <c r="AH156" s="165">
        <f t="shared" si="36"/>
        <v>0</v>
      </c>
      <c r="AI156" s="165">
        <f t="shared" si="36"/>
        <v>0</v>
      </c>
      <c r="AJ156" s="165">
        <f t="shared" si="36"/>
        <v>0</v>
      </c>
      <c r="AK156" s="165">
        <f t="shared" si="36"/>
        <v>0</v>
      </c>
      <c r="AL156" s="165">
        <f t="shared" si="36"/>
        <v>0</v>
      </c>
      <c r="AP156" s="22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2:52" s="42" customFormat="1" ht="16.5" thickBot="1">
      <c r="B157" s="45" t="s">
        <v>14</v>
      </c>
      <c r="F157" s="131"/>
      <c r="G157" s="145"/>
      <c r="H157" s="145"/>
      <c r="I157" s="145"/>
      <c r="J157" s="145"/>
      <c r="K157" s="145"/>
      <c r="L157" s="181"/>
      <c r="M157" s="181"/>
      <c r="T157" s="27"/>
      <c r="V157" s="43"/>
      <c r="AC157" s="249"/>
      <c r="AD157" s="250"/>
      <c r="AE157" s="250"/>
      <c r="AF157" s="251"/>
      <c r="AG157" s="251"/>
      <c r="AH157" s="251"/>
      <c r="AI157" s="251"/>
      <c r="AJ157" s="251"/>
      <c r="AK157" s="251"/>
      <c r="AL157" s="251"/>
      <c r="AM157" s="252"/>
      <c r="AN157" s="252"/>
      <c r="AO157" s="252"/>
      <c r="AP157" s="252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3:52" s="46" customFormat="1" ht="15">
      <c r="C158" s="110" t="s">
        <v>68</v>
      </c>
      <c r="D158" s="111"/>
      <c r="E158" s="111"/>
      <c r="F158" s="112"/>
      <c r="G158" s="146"/>
      <c r="H158" s="146"/>
      <c r="I158" s="146"/>
      <c r="J158" s="146"/>
      <c r="K158" s="146"/>
      <c r="L158" s="182"/>
      <c r="M158" s="183" t="s">
        <v>67</v>
      </c>
      <c r="N158" s="122"/>
      <c r="O158" s="122"/>
      <c r="P158" s="122"/>
      <c r="Q158" s="122"/>
      <c r="R158" s="122"/>
      <c r="S158" s="106"/>
      <c r="V158" s="48"/>
      <c r="X158" s="49"/>
      <c r="AC158" s="247"/>
      <c r="AD158" s="256"/>
      <c r="AE158" s="256"/>
      <c r="AF158" s="257"/>
      <c r="AG158" s="257"/>
      <c r="AH158" s="257"/>
      <c r="AI158" s="257"/>
      <c r="AJ158" s="257"/>
      <c r="AK158" s="257"/>
      <c r="AL158" s="257"/>
      <c r="AM158" s="258"/>
      <c r="AN158" s="258"/>
      <c r="AO158" s="258"/>
      <c r="AP158" s="25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3:43" s="1" customFormat="1" ht="15.75">
      <c r="C159" s="113"/>
      <c r="D159" s="108" t="s">
        <v>63</v>
      </c>
      <c r="E159" s="108"/>
      <c r="F159" s="108"/>
      <c r="G159" s="147"/>
      <c r="H159" s="147"/>
      <c r="I159" s="147"/>
      <c r="J159" s="147"/>
      <c r="K159" s="147"/>
      <c r="L159" s="184"/>
      <c r="M159" s="185">
        <v>3</v>
      </c>
      <c r="N159" s="123"/>
      <c r="O159" s="123"/>
      <c r="P159" s="123"/>
      <c r="Q159" s="123"/>
      <c r="R159" s="123"/>
      <c r="S159" s="106"/>
      <c r="V159" s="50"/>
      <c r="X159" s="51"/>
      <c r="AC159" s="247"/>
      <c r="AD159" s="256"/>
      <c r="AE159" s="256"/>
      <c r="AF159" s="257"/>
      <c r="AG159" s="257"/>
      <c r="AH159" s="257"/>
      <c r="AI159" s="257"/>
      <c r="AJ159" s="257"/>
      <c r="AK159" s="257"/>
      <c r="AL159" s="257"/>
      <c r="AM159" s="258"/>
      <c r="AN159" s="258"/>
      <c r="AO159" s="258"/>
      <c r="AP159" s="258"/>
      <c r="AQ159" s="28"/>
    </row>
    <row r="160" spans="3:43" s="1" customFormat="1" ht="15.75">
      <c r="C160" s="114"/>
      <c r="D160" s="108" t="s">
        <v>64</v>
      </c>
      <c r="E160" s="108"/>
      <c r="F160" s="109"/>
      <c r="G160" s="148"/>
      <c r="H160" s="148"/>
      <c r="I160" s="148"/>
      <c r="J160" s="148"/>
      <c r="K160" s="148"/>
      <c r="L160" s="186"/>
      <c r="M160" s="185">
        <v>5</v>
      </c>
      <c r="N160" s="123"/>
      <c r="O160" s="123"/>
      <c r="P160" s="123"/>
      <c r="Q160" s="123"/>
      <c r="R160" s="123"/>
      <c r="S160" s="107"/>
      <c r="V160" s="50"/>
      <c r="AC160" s="247"/>
      <c r="AD160" s="256"/>
      <c r="AE160" s="260"/>
      <c r="AF160" s="261"/>
      <c r="AG160" s="261"/>
      <c r="AH160" s="261"/>
      <c r="AI160" s="261"/>
      <c r="AJ160" s="261"/>
      <c r="AK160" s="261"/>
      <c r="AL160" s="261"/>
      <c r="AM160" s="258"/>
      <c r="AN160" s="258"/>
      <c r="AO160" s="258"/>
      <c r="AP160" s="258"/>
      <c r="AQ160" s="28"/>
    </row>
    <row r="161" spans="3:43" s="1" customFormat="1" ht="15.75">
      <c r="C161" s="113"/>
      <c r="D161" s="108" t="s">
        <v>65</v>
      </c>
      <c r="E161" s="108"/>
      <c r="F161" s="108"/>
      <c r="G161" s="147"/>
      <c r="H161" s="147"/>
      <c r="I161" s="147"/>
      <c r="J161" s="147"/>
      <c r="K161" s="147"/>
      <c r="L161" s="184"/>
      <c r="M161" s="185">
        <v>8</v>
      </c>
      <c r="N161" s="123"/>
      <c r="O161" s="123"/>
      <c r="P161" s="123"/>
      <c r="Q161" s="123"/>
      <c r="R161" s="123"/>
      <c r="S161" s="106"/>
      <c r="V161" s="50"/>
      <c r="AC161" s="247"/>
      <c r="AD161" s="256"/>
      <c r="AE161" s="260"/>
      <c r="AF161" s="262"/>
      <c r="AG161" s="262"/>
      <c r="AH161" s="262"/>
      <c r="AI161" s="262"/>
      <c r="AJ161" s="262"/>
      <c r="AK161" s="262"/>
      <c r="AL161" s="262"/>
      <c r="AM161" s="258"/>
      <c r="AN161" s="258"/>
      <c r="AO161" s="258"/>
      <c r="AP161" s="258"/>
      <c r="AQ161" s="28"/>
    </row>
    <row r="162" spans="3:43" s="1" customFormat="1" ht="15.75">
      <c r="C162" s="113"/>
      <c r="D162" s="108" t="s">
        <v>66</v>
      </c>
      <c r="E162" s="108"/>
      <c r="F162" s="108"/>
      <c r="G162" s="147"/>
      <c r="H162" s="147"/>
      <c r="I162" s="147"/>
      <c r="J162" s="147"/>
      <c r="K162" s="147"/>
      <c r="L162" s="184"/>
      <c r="M162" s="185">
        <v>9</v>
      </c>
      <c r="N162" s="123"/>
      <c r="O162" s="123"/>
      <c r="P162" s="123"/>
      <c r="Q162" s="123"/>
      <c r="R162" s="123"/>
      <c r="S162" s="106"/>
      <c r="V162" s="50"/>
      <c r="AC162" s="247"/>
      <c r="AD162" s="256"/>
      <c r="AE162" s="260"/>
      <c r="AF162" s="263"/>
      <c r="AG162" s="263"/>
      <c r="AH162" s="263"/>
      <c r="AI162" s="263"/>
      <c r="AJ162" s="263"/>
      <c r="AK162" s="263"/>
      <c r="AL162" s="263"/>
      <c r="AM162" s="256"/>
      <c r="AN162" s="256"/>
      <c r="AO162" s="256"/>
      <c r="AP162" s="256"/>
      <c r="AQ162" s="28"/>
    </row>
    <row r="163" spans="3:43" s="1" customFormat="1" ht="15.75" thickBot="1">
      <c r="C163" s="115"/>
      <c r="D163" s="116"/>
      <c r="E163" s="116"/>
      <c r="F163" s="133"/>
      <c r="G163" s="149"/>
      <c r="H163" s="149"/>
      <c r="I163" s="149"/>
      <c r="J163" s="149"/>
      <c r="K163" s="149"/>
      <c r="L163" s="187"/>
      <c r="M163" s="188"/>
      <c r="N163" s="47"/>
      <c r="O163" s="47"/>
      <c r="P163" s="47"/>
      <c r="Q163" s="47"/>
      <c r="R163" s="47"/>
      <c r="S163" s="47"/>
      <c r="V163" s="50"/>
      <c r="AC163" s="247"/>
      <c r="AD163" s="256"/>
      <c r="AE163" s="260"/>
      <c r="AF163" s="263"/>
      <c r="AG163" s="263"/>
      <c r="AH163" s="263"/>
      <c r="AI163" s="263"/>
      <c r="AJ163" s="263"/>
      <c r="AK163" s="263"/>
      <c r="AL163" s="263"/>
      <c r="AM163" s="256"/>
      <c r="AN163" s="256"/>
      <c r="AO163" s="256"/>
      <c r="AP163" s="256"/>
      <c r="AQ163" s="28"/>
    </row>
    <row r="164" spans="3:43" s="1" customFormat="1" ht="15">
      <c r="C164" s="47"/>
      <c r="D164" s="47"/>
      <c r="E164" s="47"/>
      <c r="F164" s="134"/>
      <c r="G164" s="150"/>
      <c r="H164" s="150"/>
      <c r="I164" s="150"/>
      <c r="J164" s="150"/>
      <c r="K164" s="150"/>
      <c r="L164" s="189"/>
      <c r="M164" s="189"/>
      <c r="N164" s="47"/>
      <c r="O164" s="47"/>
      <c r="P164" s="47"/>
      <c r="Q164" s="47"/>
      <c r="R164" s="47"/>
      <c r="S164" s="47"/>
      <c r="V164" s="50"/>
      <c r="AC164" s="247"/>
      <c r="AD164" s="256"/>
      <c r="AE164" s="260"/>
      <c r="AF164" s="263"/>
      <c r="AG164" s="263"/>
      <c r="AH164" s="263"/>
      <c r="AI164" s="263"/>
      <c r="AJ164" s="263"/>
      <c r="AK164" s="263"/>
      <c r="AL164" s="263"/>
      <c r="AM164" s="256"/>
      <c r="AN164" s="256"/>
      <c r="AO164" s="256"/>
      <c r="AP164" s="256"/>
      <c r="AQ164" s="28"/>
    </row>
    <row r="165" spans="3:43" s="1" customFormat="1" ht="15">
      <c r="C165" s="47"/>
      <c r="D165" s="47"/>
      <c r="E165" s="47"/>
      <c r="F165" s="134"/>
      <c r="G165" s="150"/>
      <c r="H165" s="150"/>
      <c r="I165" s="150"/>
      <c r="J165" s="150"/>
      <c r="K165" s="150"/>
      <c r="L165" s="189"/>
      <c r="M165" s="189"/>
      <c r="N165" s="47"/>
      <c r="O165" s="47"/>
      <c r="P165" s="47"/>
      <c r="Q165" s="47"/>
      <c r="R165" s="47"/>
      <c r="S165" s="47"/>
      <c r="V165" s="50"/>
      <c r="AC165" s="247"/>
      <c r="AD165" s="256"/>
      <c r="AE165" s="260"/>
      <c r="AF165" s="263"/>
      <c r="AG165" s="263"/>
      <c r="AH165" s="263"/>
      <c r="AI165" s="263"/>
      <c r="AJ165" s="263"/>
      <c r="AK165" s="263"/>
      <c r="AL165" s="263"/>
      <c r="AM165" s="256"/>
      <c r="AN165" s="256"/>
      <c r="AO165" s="256"/>
      <c r="AP165" s="256"/>
      <c r="AQ165" s="28"/>
    </row>
    <row r="166" spans="3:43" s="1" customFormat="1" ht="15">
      <c r="C166" s="47"/>
      <c r="D166" s="47"/>
      <c r="E166" s="47"/>
      <c r="F166" s="134"/>
      <c r="G166" s="150"/>
      <c r="H166" s="150"/>
      <c r="I166" s="150"/>
      <c r="J166" s="150"/>
      <c r="K166" s="150"/>
      <c r="L166" s="189"/>
      <c r="M166" s="189"/>
      <c r="N166" s="47"/>
      <c r="O166" s="47"/>
      <c r="P166" s="47"/>
      <c r="Q166" s="47"/>
      <c r="R166" s="47"/>
      <c r="S166" s="47"/>
      <c r="V166" s="50"/>
      <c r="AC166" s="247"/>
      <c r="AD166" s="256"/>
      <c r="AE166" s="260"/>
      <c r="AF166" s="263"/>
      <c r="AG166" s="263"/>
      <c r="AH166" s="263"/>
      <c r="AI166" s="263"/>
      <c r="AJ166" s="263"/>
      <c r="AK166" s="263"/>
      <c r="AL166" s="263"/>
      <c r="AM166" s="256"/>
      <c r="AN166" s="256"/>
      <c r="AO166" s="256"/>
      <c r="AP166" s="256"/>
      <c r="AQ166" s="28"/>
    </row>
    <row r="167" spans="3:43" s="1" customFormat="1" ht="15">
      <c r="C167" s="47"/>
      <c r="D167" s="47"/>
      <c r="E167" s="47"/>
      <c r="F167" s="134"/>
      <c r="G167" s="150"/>
      <c r="H167" s="150"/>
      <c r="I167" s="150"/>
      <c r="J167" s="150"/>
      <c r="K167" s="150"/>
      <c r="L167" s="189"/>
      <c r="M167" s="189"/>
      <c r="N167" s="47"/>
      <c r="O167" s="47"/>
      <c r="P167" s="47"/>
      <c r="Q167" s="47"/>
      <c r="R167" s="47"/>
      <c r="S167" s="47"/>
      <c r="V167" s="50"/>
      <c r="AQ167" s="28"/>
    </row>
    <row r="168" spans="6:43" s="41" customFormat="1" ht="15">
      <c r="F168" s="128"/>
      <c r="G168" s="145"/>
      <c r="H168" s="145"/>
      <c r="I168" s="145"/>
      <c r="J168" s="145"/>
      <c r="K168" s="145"/>
      <c r="L168" s="181"/>
      <c r="M168" s="181"/>
      <c r="V168" s="44"/>
      <c r="AQ168" s="28"/>
    </row>
    <row r="169" spans="12:13" ht="12.75">
      <c r="L169" s="7"/>
      <c r="M169" s="7"/>
    </row>
    <row r="170" spans="12:42" ht="12.75">
      <c r="L170" s="7"/>
      <c r="M170" s="7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70"/>
    </row>
    <row r="171" spans="12:42" ht="12.75">
      <c r="L171" s="7"/>
      <c r="M171" s="7"/>
      <c r="AN171" s="4"/>
      <c r="AO171" s="4"/>
      <c r="AP171" s="4"/>
    </row>
    <row r="172" spans="1:42" ht="12.75">
      <c r="A172" s="118"/>
      <c r="F172" s="136"/>
      <c r="G172" s="152"/>
      <c r="H172" s="152"/>
      <c r="I172" s="152"/>
      <c r="L172" s="190"/>
      <c r="M172" s="190"/>
      <c r="N172" s="117"/>
      <c r="O172" s="117"/>
      <c r="P172" s="117"/>
      <c r="Q172" s="117"/>
      <c r="R172" s="117"/>
      <c r="AN172" s="4"/>
      <c r="AO172" s="4"/>
      <c r="AP172" s="71"/>
    </row>
    <row r="173" spans="1:42" ht="12.75">
      <c r="A173" s="118"/>
      <c r="F173" s="136"/>
      <c r="G173" s="153"/>
      <c r="L173" s="178"/>
      <c r="M173" s="191"/>
      <c r="N173" s="119"/>
      <c r="O173" s="120"/>
      <c r="P173" s="120"/>
      <c r="Q173" s="120"/>
      <c r="R173" s="120"/>
      <c r="AN173" s="4"/>
      <c r="AO173" s="4"/>
      <c r="AP173" s="71"/>
    </row>
    <row r="174" spans="1:42" ht="12.75">
      <c r="A174" s="118"/>
      <c r="F174" s="136"/>
      <c r="G174" s="153"/>
      <c r="L174" s="178"/>
      <c r="M174" s="191"/>
      <c r="N174" s="119"/>
      <c r="O174" s="120"/>
      <c r="P174" s="120"/>
      <c r="Q174" s="120"/>
      <c r="R174" s="120"/>
      <c r="AN174" s="4"/>
      <c r="AO174" s="4"/>
      <c r="AP174" s="71"/>
    </row>
    <row r="175" spans="1:42" ht="12.75">
      <c r="A175" s="118"/>
      <c r="F175" s="136"/>
      <c r="G175" s="153"/>
      <c r="L175" s="178"/>
      <c r="M175" s="191"/>
      <c r="N175" s="119"/>
      <c r="O175" s="120"/>
      <c r="P175" s="120"/>
      <c r="Q175" s="120"/>
      <c r="R175" s="120"/>
      <c r="AN175" s="4"/>
      <c r="AO175" s="4"/>
      <c r="AP175" s="71"/>
    </row>
    <row r="176" spans="1:42" ht="12.75">
      <c r="A176" s="118"/>
      <c r="F176" s="136"/>
      <c r="G176" s="153"/>
      <c r="L176" s="178"/>
      <c r="M176" s="191"/>
      <c r="N176" s="119"/>
      <c r="O176" s="120"/>
      <c r="P176" s="120"/>
      <c r="Q176" s="120"/>
      <c r="R176" s="120"/>
      <c r="AN176" s="4"/>
      <c r="AO176" s="4"/>
      <c r="AP176" s="71"/>
    </row>
    <row r="177" spans="1:42" ht="12.75">
      <c r="A177" s="118"/>
      <c r="F177" s="136"/>
      <c r="G177" s="153"/>
      <c r="L177" s="178"/>
      <c r="M177" s="191"/>
      <c r="N177" s="119"/>
      <c r="O177" s="120"/>
      <c r="P177" s="120"/>
      <c r="Q177" s="120"/>
      <c r="R177" s="120"/>
      <c r="AN177" s="4"/>
      <c r="AO177" s="4"/>
      <c r="AP177" s="71"/>
    </row>
    <row r="178" spans="1:42" ht="12.75">
      <c r="A178" s="118"/>
      <c r="F178" s="136"/>
      <c r="G178" s="153"/>
      <c r="L178" s="178"/>
      <c r="M178" s="191"/>
      <c r="N178" s="119"/>
      <c r="O178" s="120"/>
      <c r="P178" s="120"/>
      <c r="Q178" s="120"/>
      <c r="R178" s="120"/>
      <c r="AN178" s="4"/>
      <c r="AO178" s="4"/>
      <c r="AP178" s="71"/>
    </row>
    <row r="179" spans="1:42" ht="12.75">
      <c r="A179" s="118"/>
      <c r="F179" s="136"/>
      <c r="G179" s="153"/>
      <c r="L179" s="178"/>
      <c r="M179" s="191"/>
      <c r="N179" s="119"/>
      <c r="O179" s="120"/>
      <c r="P179" s="120"/>
      <c r="Q179" s="120"/>
      <c r="R179" s="120"/>
      <c r="AN179" s="4"/>
      <c r="AO179" s="4"/>
      <c r="AP179" s="71"/>
    </row>
    <row r="180" spans="1:42" ht="12.75">
      <c r="A180" s="118"/>
      <c r="F180" s="136"/>
      <c r="G180" s="153"/>
      <c r="L180" s="178"/>
      <c r="M180" s="191"/>
      <c r="N180" s="119"/>
      <c r="O180" s="120"/>
      <c r="P180" s="120"/>
      <c r="Q180" s="120"/>
      <c r="R180" s="120"/>
      <c r="AN180" s="4"/>
      <c r="AO180" s="4"/>
      <c r="AP180" s="71"/>
    </row>
    <row r="181" spans="1:42" ht="12.75">
      <c r="A181" s="118"/>
      <c r="F181" s="136"/>
      <c r="G181" s="153"/>
      <c r="L181" s="178"/>
      <c r="M181" s="191"/>
      <c r="N181" s="119"/>
      <c r="O181" s="120"/>
      <c r="P181" s="120"/>
      <c r="Q181" s="120"/>
      <c r="R181" s="120"/>
      <c r="AN181" s="4"/>
      <c r="AO181" s="4"/>
      <c r="AP181" s="4"/>
    </row>
    <row r="182" spans="12:42" ht="12.75">
      <c r="L182" s="7"/>
      <c r="M182" s="7"/>
      <c r="AN182" s="72"/>
      <c r="AO182" s="72"/>
      <c r="AP182" s="71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</sheetData>
  <sheetProtection formatCells="0" formatColumns="0" formatRows="0" insertColumns="0" insertRows="0" insertHyperlinks="0" deleteColumns="0" deleteRows="0" sort="0" autoFilter="0" pivotTables="0"/>
  <conditionalFormatting sqref="AQ11:AQ68 AQ69:BD152 AR10:BD68 BE10:CL152">
    <cfRule type="expression" priority="1" dxfId="0" stopIfTrue="1">
      <formula>AND($L10&lt;AR$8,$M10&gt;=AQ$8,$S10&lt;&gt;"A")</formula>
    </cfRule>
    <cfRule type="expression" priority="2" dxfId="1" stopIfTrue="1">
      <formula>AND($L10&lt;AR$8,$M10&gt;=AQ$8,$S10="A")</formula>
    </cfRule>
  </conditionalFormatting>
  <conditionalFormatting sqref="AQ10">
    <cfRule type="expression" priority="3" dxfId="0" stopIfTrue="1">
      <formula>AND($L10&lt;AR$8,$M10&gt;=AQ$8,$S10&lt;&gt;"A")</formula>
    </cfRule>
  </conditionalFormatting>
  <printOptions gridLines="1"/>
  <pageMargins left="0.17" right="0.17" top="0.33" bottom="0.25" header="0.33" footer="0.17"/>
  <pageSetup fitToHeight="1" fitToWidth="1" horizontalDpi="300" verticalDpi="300" orientation="landscape" paperSize="17" scale="79" r:id="rId2"/>
  <headerFooter alignWithMargins="0">
    <oddFooter>&amp;L&amp;F&amp;C&amp;"Arial,Bold"page &amp;P of &amp;N&amp;R&amp;D    &amp;T</oddFooter>
  </headerFooter>
  <ignoredErrors>
    <ignoredError sqref="AP21 AP39 AP23:AP24 AP26 AP28:AP36 AP41 AP45:AP46 AP48:AP50 AP52:AP58 AP60:AP63 AP6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2010-09-09T13:43:41Z</cp:lastPrinted>
  <dcterms:created xsi:type="dcterms:W3CDTF">2001-10-24T18:11:20Z</dcterms:created>
  <dcterms:modified xsi:type="dcterms:W3CDTF">2010-10-20T12:56:05Z</dcterms:modified>
  <cp:category/>
  <cp:version/>
  <cp:contentType/>
  <cp:contentStatus/>
</cp:coreProperties>
</file>